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Bieu 4-TT 90" sheetId="1" r:id="rId1"/>
  </sheets>
  <definedNames>
    <definedName name="_xlnm.Print_Titles" localSheetId="0">'Bieu 4-TT 90'!$A:$B,'Bieu 4-TT 90'!$9:$11</definedName>
  </definedNames>
  <calcPr fullCalcOnLoad="1"/>
</workbook>
</file>

<file path=xl/sharedStrings.xml><?xml version="1.0" encoding="utf-8"?>
<sst xmlns="http://schemas.openxmlformats.org/spreadsheetml/2006/main" count="119" uniqueCount="88">
  <si>
    <t>Nội dung</t>
  </si>
  <si>
    <t>A</t>
  </si>
  <si>
    <t>I</t>
  </si>
  <si>
    <t>Lệ phí</t>
  </si>
  <si>
    <t>Phí</t>
  </si>
  <si>
    <t>II</t>
  </si>
  <si>
    <t>a</t>
  </si>
  <si>
    <t>b</t>
  </si>
  <si>
    <t>Kinh phí nhiệm vụ không thường xuyên</t>
  </si>
  <si>
    <t>Chi quản lý hành chính</t>
  </si>
  <si>
    <t xml:space="preserve">Kinh phí không thực hiện chế độ tự chủ </t>
  </si>
  <si>
    <t>III</t>
  </si>
  <si>
    <t>B</t>
  </si>
  <si>
    <t>Nguồn ngân sách trong nước</t>
  </si>
  <si>
    <t>1.1</t>
  </si>
  <si>
    <t>1.2</t>
  </si>
  <si>
    <t>Chi sự nghiệp khoa học và công nghệ</t>
  </si>
  <si>
    <t>2.1</t>
  </si>
  <si>
    <t>Kinh phí thực hiện nhiệm vụ khoa học công nghệ</t>
  </si>
  <si>
    <t>2.2</t>
  </si>
  <si>
    <t>2.3</t>
  </si>
  <si>
    <t xml:space="preserve">Kinh phí nhiệm vụ không thường xuyên </t>
  </si>
  <si>
    <t>Chi sự nghiệp giáo dục, đào tạo và dạy nghề</t>
  </si>
  <si>
    <t>3.1</t>
  </si>
  <si>
    <t>3.2</t>
  </si>
  <si>
    <t xml:space="preserve">Chi sự nghiệp y tế, dân số và gia đình </t>
  </si>
  <si>
    <t>4.1</t>
  </si>
  <si>
    <t>4.2</t>
  </si>
  <si>
    <t xml:space="preserve">Chi bảo đảm xã hội  </t>
  </si>
  <si>
    <t>5.1</t>
  </si>
  <si>
    <t>5.2</t>
  </si>
  <si>
    <t xml:space="preserve">Chi hoạt động kinh tế </t>
  </si>
  <si>
    <t>6.1</t>
  </si>
  <si>
    <t>6.2</t>
  </si>
  <si>
    <t>Chi sự nghiệp bảo vệ môi trường</t>
  </si>
  <si>
    <t>7.1</t>
  </si>
  <si>
    <t>7.2</t>
  </si>
  <si>
    <t xml:space="preserve">Chi sự nghiệp văn hóa thông tin  </t>
  </si>
  <si>
    <t>8.1</t>
  </si>
  <si>
    <t>8.2</t>
  </si>
  <si>
    <t>Chi sự nghiệp phát thanh, truyền hình, thông tấn</t>
  </si>
  <si>
    <t>9.1</t>
  </si>
  <si>
    <t>9.2</t>
  </si>
  <si>
    <t>Chi sự nghiệp thể dục thể thao</t>
  </si>
  <si>
    <t>10.1</t>
  </si>
  <si>
    <t>10.2</t>
  </si>
  <si>
    <t>Nguồn vốn viện trợ</t>
  </si>
  <si>
    <t>Nguồn vay nợ nước ngoài</t>
  </si>
  <si>
    <t>Số 
TT</t>
  </si>
  <si>
    <t>Tổng số liệu báo cáo
 quyết toán</t>
  </si>
  <si>
    <t>Tổng số liệu quyết toán
 được duyệt</t>
  </si>
  <si>
    <t>Chênh lệch</t>
  </si>
  <si>
    <t>5=4-3</t>
  </si>
  <si>
    <t>Quyết toán thu, chi, nộp ngân sách phí, lệ phí</t>
  </si>
  <si>
    <t>Chi từ nguồn thu phí được khấu trừ hoặc để lại</t>
  </si>
  <si>
    <t>Biểu số 4 - Ban hành kèm theo Thông tư số 90/2018/TT-BTC ngày  28   tháng  9  năm  2018  của Bộ Tài chính</t>
  </si>
  <si>
    <t xml:space="preserve"> QUYẾT TOÁN THU - CHI NGÂN SÁCH NHÀ NƯỚC NĂM 2018</t>
  </si>
  <si>
    <t>(Kèm theo Quyết định số         /QĐ-SNN  ngày…/…/…  của Giám đốc Sở Nông nghiệp và Phát triển nông thôn )</t>
  </si>
  <si>
    <t>Quyết toán chi ngân sách nhà nước (I+II+III)</t>
  </si>
  <si>
    <t>Văn phòng Sở</t>
  </si>
  <si>
    <t>Chi cục Thủy lợi</t>
  </si>
  <si>
    <t>Chi cục Phát triển nông thôn</t>
  </si>
  <si>
    <t>Chi cục QLCL NLS và TS</t>
  </si>
  <si>
    <t>Chi cục Kiểm lâm</t>
  </si>
  <si>
    <t>Chi cục Chăn nuôi và Thú y</t>
  </si>
  <si>
    <t>Chi cục Trồng trọt và BVTV</t>
  </si>
  <si>
    <t>Trung tâm Khuyến nông</t>
  </si>
  <si>
    <t>Trung tâm Nước sạch và VSMTNT</t>
  </si>
  <si>
    <t>BQL Khu rừng phòng hộ Dầu Tiếng</t>
  </si>
  <si>
    <t>BQL Khu rừng VHLS Chàng Riệc</t>
  </si>
  <si>
    <t>Quỹ Bảo vệ và Phát triển rừng</t>
  </si>
  <si>
    <t xml:space="preserve">Kinh phí thực hiện chế độ tự chủ </t>
  </si>
  <si>
    <t>(Dùng cho đơn vị dự toán cấp trên và đơn vị dự toán sử dụng ngân sách nhà nước)</t>
  </si>
  <si>
    <t>Đơn vị: Sở Nông nghiệp và Phát triển nông thôn</t>
  </si>
  <si>
    <t>Chương: 412</t>
  </si>
  <si>
    <t xml:space="preserve"> - Phí thẩm định dự án đầu tư xây dựng</t>
  </si>
  <si>
    <t xml:space="preserve"> - Phí thẩm định kinh doanh có điều kiện thuộc lĩnh vực nông nghiệp, lâm nghiệp, thủy sản </t>
  </si>
  <si>
    <t xml:space="preserve"> - Phí kiểm soát giết mổ động vật, sát trùng</t>
  </si>
  <si>
    <t xml:space="preserve"> - Phí kiểm dịch thực vật </t>
  </si>
  <si>
    <t>Số quyết toán được duyệt chi tiết từng đơn vị trực thuộc</t>
  </si>
  <si>
    <t>ĐV tính: Triệu đồng</t>
  </si>
  <si>
    <t>Chi sự nghiệp Nông nghiệp</t>
  </si>
  <si>
    <t>Số thu phí, lệ phí</t>
  </si>
  <si>
    <t>Kinh phí nhiệm vụ thường xuyên</t>
  </si>
  <si>
    <t>Số phí, lệ phí nộp ngân sách nhà nước</t>
  </si>
  <si>
    <t xml:space="preserve"> - Nhiệm vụ khoa học công nghệ cấp quốc gia</t>
  </si>
  <si>
    <t xml:space="preserve"> - Nhiệm vụ khoa học công nghệ cấp Bộ</t>
  </si>
  <si>
    <t xml:space="preserve"> - Nhiệm vụ khoa học công nghệ cấp cơ sở</t>
  </si>
</sst>
</file>

<file path=xl/styles.xml><?xml version="1.0" encoding="utf-8"?>
<styleSheet xmlns="http://schemas.openxmlformats.org/spreadsheetml/2006/main">
  <numFmts count="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.000"/>
  </numFmts>
  <fonts count="41">
    <font>
      <sz val="11"/>
      <color indexed="9"/>
      <name val="Arial"/>
      <family val="0"/>
    </font>
    <font>
      <sz val="11"/>
      <color indexed="9"/>
      <name val="Times New Roman"/>
      <family val="0"/>
    </font>
    <font>
      <sz val="14"/>
      <color indexed="9"/>
      <name val="Times New Roman"/>
      <family val="0"/>
    </font>
    <font>
      <sz val="12"/>
      <color indexed="9"/>
      <name val="Arial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sz val="12"/>
      <color indexed="22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22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64" fontId="4" fillId="0" borderId="10" xfId="0" applyNumberFormat="1" applyFont="1" applyFill="1" applyBorder="1" applyAlignment="1" applyProtection="1">
      <alignment vertical="center" wrapText="1"/>
      <protection/>
    </xf>
    <xf numFmtId="164" fontId="6" fillId="0" borderId="10" xfId="0" applyNumberFormat="1" applyFont="1" applyFill="1" applyBorder="1" applyAlignment="1" applyProtection="1">
      <alignment vertical="center" wrapText="1"/>
      <protection/>
    </xf>
    <xf numFmtId="164" fontId="4" fillId="0" borderId="10" xfId="0" applyNumberFormat="1" applyFont="1" applyFill="1" applyBorder="1" applyAlignment="1" applyProtection="1">
      <alignment horizontal="right" vertical="center" wrapText="1"/>
      <protection/>
    </xf>
    <xf numFmtId="164" fontId="6" fillId="0" borderId="10" xfId="0" applyNumberFormat="1" applyFont="1" applyFill="1" applyBorder="1" applyAlignment="1" applyProtection="1">
      <alignment horizontal="right" vertical="center" wrapText="1"/>
      <protection/>
    </xf>
    <xf numFmtId="164" fontId="5" fillId="0" borderId="10" xfId="0" applyNumberFormat="1" applyFont="1" applyFill="1" applyBorder="1" applyAlignment="1" applyProtection="1">
      <alignment horizontal="right" vertical="center" wrapText="1"/>
      <protection/>
    </xf>
    <xf numFmtId="164" fontId="5" fillId="0" borderId="10" xfId="0" applyNumberFormat="1" applyFont="1" applyFill="1" applyBorder="1" applyAlignment="1" applyProtection="1">
      <alignment vertical="center" wrapText="1"/>
      <protection/>
    </xf>
    <xf numFmtId="164" fontId="5" fillId="0" borderId="0" xfId="0" applyNumberFormat="1" applyFont="1" applyFill="1" applyAlignment="1" applyProtection="1">
      <alignment vertical="center" wrapText="1"/>
      <protection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B05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S71"/>
  <sheetViews>
    <sheetView tabSelected="1" zoomScale="55" zoomScaleNormal="55" workbookViewId="0" topLeftCell="A1">
      <selection activeCell="G7" sqref="G6:G7"/>
    </sheetView>
  </sheetViews>
  <sheetFormatPr defaultColWidth="9.00390625" defaultRowHeight="14.25"/>
  <cols>
    <col min="1" max="1" width="5.375" style="6" customWidth="1"/>
    <col min="2" max="2" width="44.125" style="3" customWidth="1"/>
    <col min="3" max="4" width="13.625" style="3" customWidth="1"/>
    <col min="5" max="5" width="11.25390625" style="3" customWidth="1"/>
    <col min="6" max="6" width="12.125" style="3" customWidth="1"/>
    <col min="7" max="7" width="12.375" style="3" customWidth="1"/>
    <col min="8" max="8" width="12.375" style="4" customWidth="1"/>
    <col min="9" max="9" width="11.75390625" style="4" customWidth="1"/>
    <col min="10" max="10" width="11.625" style="4" customWidth="1"/>
    <col min="11" max="11" width="11.125" style="4" customWidth="1"/>
    <col min="12" max="12" width="10.125" style="4" customWidth="1"/>
    <col min="13" max="13" width="11.25390625" style="4" customWidth="1"/>
    <col min="14" max="14" width="10.875" style="4" customWidth="1"/>
    <col min="15" max="15" width="11.50390625" style="4" customWidth="1"/>
    <col min="16" max="16" width="11.125" style="4" customWidth="1"/>
    <col min="17" max="17" width="11.375" style="4" customWidth="1"/>
    <col min="18" max="18" width="11.875" style="4" bestFit="1" customWidth="1"/>
    <col min="19" max="16384" width="9.00390625" style="4" customWidth="1"/>
  </cols>
  <sheetData>
    <row r="1" spans="1:6" ht="36" customHeight="1">
      <c r="A1" s="30" t="s">
        <v>55</v>
      </c>
      <c r="B1" s="30"/>
      <c r="C1" s="30"/>
      <c r="D1" s="30"/>
      <c r="E1" s="30"/>
      <c r="F1" s="21"/>
    </row>
    <row r="2" spans="1:3" ht="22.5" customHeight="1">
      <c r="A2" s="33" t="s">
        <v>73</v>
      </c>
      <c r="B2" s="33"/>
      <c r="C2" s="5"/>
    </row>
    <row r="3" spans="1:3" ht="18.75" customHeight="1">
      <c r="A3" s="33" t="s">
        <v>74</v>
      </c>
      <c r="B3" s="33"/>
      <c r="C3" s="5"/>
    </row>
    <row r="4" spans="1:6" ht="27.75" customHeight="1">
      <c r="A4" s="29" t="s">
        <v>56</v>
      </c>
      <c r="B4" s="29"/>
      <c r="C4" s="29"/>
      <c r="D4" s="29"/>
      <c r="E4" s="29"/>
      <c r="F4" s="5"/>
    </row>
    <row r="5" spans="1:6" s="3" customFormat="1" ht="36" customHeight="1">
      <c r="A5" s="30" t="s">
        <v>57</v>
      </c>
      <c r="B5" s="30"/>
      <c r="C5" s="30"/>
      <c r="D5" s="30"/>
      <c r="E5" s="30"/>
      <c r="F5" s="21"/>
    </row>
    <row r="6" spans="1:5" ht="27" customHeight="1">
      <c r="A6" s="31" t="s">
        <v>72</v>
      </c>
      <c r="B6" s="31"/>
      <c r="C6" s="31"/>
      <c r="D6" s="31"/>
      <c r="E6" s="31"/>
    </row>
    <row r="7" spans="1:6" ht="15.75" customHeight="1">
      <c r="A7" s="31"/>
      <c r="B7" s="31"/>
      <c r="C7" s="31"/>
      <c r="D7" s="31"/>
      <c r="E7" s="31"/>
      <c r="F7" s="31"/>
    </row>
    <row r="8" spans="3:6" ht="15.75" customHeight="1">
      <c r="C8" s="32" t="s">
        <v>80</v>
      </c>
      <c r="D8" s="32"/>
      <c r="E8" s="32"/>
      <c r="F8" s="26"/>
    </row>
    <row r="9" spans="1:17" ht="24.75" customHeight="1">
      <c r="A9" s="27" t="s">
        <v>48</v>
      </c>
      <c r="B9" s="27" t="s">
        <v>0</v>
      </c>
      <c r="C9" s="27" t="s">
        <v>49</v>
      </c>
      <c r="D9" s="27" t="s">
        <v>50</v>
      </c>
      <c r="E9" s="27" t="s">
        <v>51</v>
      </c>
      <c r="F9" s="34" t="s">
        <v>79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75" customHeight="1">
      <c r="A10" s="28"/>
      <c r="B10" s="28"/>
      <c r="C10" s="28"/>
      <c r="D10" s="28"/>
      <c r="E10" s="28"/>
      <c r="F10" s="1" t="s">
        <v>59</v>
      </c>
      <c r="G10" s="1" t="s">
        <v>60</v>
      </c>
      <c r="H10" s="1" t="s">
        <v>61</v>
      </c>
      <c r="I10" s="1" t="s">
        <v>62</v>
      </c>
      <c r="J10" s="1" t="s">
        <v>63</v>
      </c>
      <c r="K10" s="1" t="s">
        <v>64</v>
      </c>
      <c r="L10" s="1" t="s">
        <v>65</v>
      </c>
      <c r="M10" s="1" t="s">
        <v>66</v>
      </c>
      <c r="N10" s="1" t="s">
        <v>67</v>
      </c>
      <c r="O10" s="1" t="s">
        <v>68</v>
      </c>
      <c r="P10" s="1" t="s">
        <v>69</v>
      </c>
      <c r="Q10" s="1" t="s">
        <v>70</v>
      </c>
    </row>
    <row r="11" spans="1:17" ht="19.5" customHeight="1">
      <c r="A11" s="9">
        <v>1</v>
      </c>
      <c r="B11" s="9">
        <v>2</v>
      </c>
      <c r="C11" s="9">
        <v>3</v>
      </c>
      <c r="D11" s="9">
        <v>4</v>
      </c>
      <c r="E11" s="9" t="s">
        <v>52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  <c r="O11" s="9">
        <v>15</v>
      </c>
      <c r="P11" s="9">
        <v>16</v>
      </c>
      <c r="Q11" s="9">
        <v>17</v>
      </c>
    </row>
    <row r="12" spans="1:17" s="3" customFormat="1" ht="19.5" customHeight="1">
      <c r="A12" s="1" t="s">
        <v>1</v>
      </c>
      <c r="B12" s="7" t="s">
        <v>53</v>
      </c>
      <c r="C12" s="8"/>
      <c r="D12" s="9"/>
      <c r="E12" s="9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s="3" customFormat="1" ht="19.5" customHeight="1">
      <c r="A13" s="1" t="s">
        <v>2</v>
      </c>
      <c r="B13" s="7" t="s">
        <v>82</v>
      </c>
      <c r="C13" s="15">
        <f>C14+C15</f>
        <v>9437.284</v>
      </c>
      <c r="D13" s="15">
        <f aca="true" t="shared" si="0" ref="D13:Q13">D14+D15</f>
        <v>9437.284</v>
      </c>
      <c r="E13" s="15">
        <f t="shared" si="0"/>
        <v>0</v>
      </c>
      <c r="F13" s="15">
        <f t="shared" si="0"/>
        <v>19.305</v>
      </c>
      <c r="G13" s="15">
        <f t="shared" si="0"/>
        <v>0</v>
      </c>
      <c r="H13" s="15">
        <f t="shared" si="0"/>
        <v>0</v>
      </c>
      <c r="I13" s="15">
        <f t="shared" si="0"/>
        <v>75.21</v>
      </c>
      <c r="J13" s="15">
        <f t="shared" si="0"/>
        <v>0</v>
      </c>
      <c r="K13" s="15">
        <f t="shared" si="0"/>
        <v>5376.859</v>
      </c>
      <c r="L13" s="15">
        <f t="shared" si="0"/>
        <v>3965.91</v>
      </c>
      <c r="M13" s="15">
        <f t="shared" si="0"/>
        <v>0</v>
      </c>
      <c r="N13" s="15">
        <f t="shared" si="0"/>
        <v>0</v>
      </c>
      <c r="O13" s="15">
        <f t="shared" si="0"/>
        <v>0</v>
      </c>
      <c r="P13" s="15">
        <f t="shared" si="0"/>
        <v>0</v>
      </c>
      <c r="Q13" s="15">
        <f t="shared" si="0"/>
        <v>0</v>
      </c>
    </row>
    <row r="14" spans="1:17" s="5" customFormat="1" ht="19.5" customHeight="1">
      <c r="A14" s="1">
        <v>1</v>
      </c>
      <c r="B14" s="7" t="s">
        <v>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7" s="5" customFormat="1" ht="19.5" customHeight="1">
      <c r="A15" s="1">
        <v>2</v>
      </c>
      <c r="B15" s="7" t="s">
        <v>4</v>
      </c>
      <c r="C15" s="15">
        <f>SUM(C16:C19)</f>
        <v>9437.284</v>
      </c>
      <c r="D15" s="15">
        <f aca="true" t="shared" si="1" ref="D15:Q15">SUM(D16:D19)</f>
        <v>9437.284</v>
      </c>
      <c r="E15" s="15">
        <f t="shared" si="1"/>
        <v>0</v>
      </c>
      <c r="F15" s="15">
        <f t="shared" si="1"/>
        <v>19.305</v>
      </c>
      <c r="G15" s="15">
        <f t="shared" si="1"/>
        <v>0</v>
      </c>
      <c r="H15" s="15">
        <f t="shared" si="1"/>
        <v>0</v>
      </c>
      <c r="I15" s="15">
        <f t="shared" si="1"/>
        <v>75.21</v>
      </c>
      <c r="J15" s="15">
        <f t="shared" si="1"/>
        <v>0</v>
      </c>
      <c r="K15" s="15">
        <f t="shared" si="1"/>
        <v>5376.859</v>
      </c>
      <c r="L15" s="15">
        <f t="shared" si="1"/>
        <v>3965.91</v>
      </c>
      <c r="M15" s="15">
        <f t="shared" si="1"/>
        <v>0</v>
      </c>
      <c r="N15" s="15">
        <f t="shared" si="1"/>
        <v>0</v>
      </c>
      <c r="O15" s="15">
        <f t="shared" si="1"/>
        <v>0</v>
      </c>
      <c r="P15" s="15">
        <f t="shared" si="1"/>
        <v>0</v>
      </c>
      <c r="Q15" s="15">
        <f t="shared" si="1"/>
        <v>0</v>
      </c>
    </row>
    <row r="16" spans="1:17" s="3" customFormat="1" ht="19.5" customHeight="1">
      <c r="A16" s="2"/>
      <c r="B16" s="10" t="s">
        <v>75</v>
      </c>
      <c r="C16" s="18">
        <f>SUM(F16:Q16)</f>
        <v>19.305</v>
      </c>
      <c r="D16" s="18">
        <f>SUM(F16:Q16)</f>
        <v>19.305</v>
      </c>
      <c r="E16" s="18">
        <f>D16-C16</f>
        <v>0</v>
      </c>
      <c r="F16" s="18">
        <v>19.305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s="3" customFormat="1" ht="38.25" customHeight="1">
      <c r="A17" s="2"/>
      <c r="B17" s="10" t="s">
        <v>76</v>
      </c>
      <c r="C17" s="18">
        <f>SUM(F17:Q17)</f>
        <v>75.21</v>
      </c>
      <c r="D17" s="18">
        <f>SUM(F17:Q17)</f>
        <v>75.21</v>
      </c>
      <c r="E17" s="18">
        <f>D17-C17</f>
        <v>0</v>
      </c>
      <c r="F17" s="18"/>
      <c r="G17" s="18"/>
      <c r="H17" s="18"/>
      <c r="I17" s="18">
        <v>75.21</v>
      </c>
      <c r="J17" s="18"/>
      <c r="K17" s="18"/>
      <c r="L17" s="18"/>
      <c r="M17" s="18"/>
      <c r="N17" s="18"/>
      <c r="O17" s="18"/>
      <c r="P17" s="18"/>
      <c r="Q17" s="18"/>
    </row>
    <row r="18" spans="1:17" s="3" customFormat="1" ht="19.5" customHeight="1">
      <c r="A18" s="2"/>
      <c r="B18" s="10" t="s">
        <v>77</v>
      </c>
      <c r="C18" s="18">
        <f>SUM(F18:Q18)</f>
        <v>5376.859</v>
      </c>
      <c r="D18" s="18">
        <f>SUM(F18:Q18)</f>
        <v>5376.859</v>
      </c>
      <c r="E18" s="18">
        <f>D18-C18</f>
        <v>0</v>
      </c>
      <c r="F18" s="14"/>
      <c r="G18" s="18"/>
      <c r="H18" s="18"/>
      <c r="I18" s="18"/>
      <c r="J18" s="18"/>
      <c r="K18" s="18">
        <v>5376.859</v>
      </c>
      <c r="L18" s="18"/>
      <c r="M18" s="18"/>
      <c r="N18" s="18"/>
      <c r="O18" s="18"/>
      <c r="P18" s="18"/>
      <c r="Q18" s="18"/>
    </row>
    <row r="19" spans="1:17" s="3" customFormat="1" ht="19.5" customHeight="1">
      <c r="A19" s="2"/>
      <c r="B19" s="10" t="s">
        <v>78</v>
      </c>
      <c r="C19" s="18">
        <f>SUM(F19:Q19)</f>
        <v>3965.91</v>
      </c>
      <c r="D19" s="18">
        <f>SUM(F19:Q19)</f>
        <v>3965.91</v>
      </c>
      <c r="E19" s="18">
        <f>D19-C19</f>
        <v>0</v>
      </c>
      <c r="F19" s="14"/>
      <c r="G19" s="18"/>
      <c r="H19" s="18"/>
      <c r="I19" s="18"/>
      <c r="J19" s="18"/>
      <c r="K19" s="18"/>
      <c r="L19" s="18">
        <v>3965.91</v>
      </c>
      <c r="M19" s="18"/>
      <c r="N19" s="18"/>
      <c r="O19" s="18"/>
      <c r="P19" s="18"/>
      <c r="Q19" s="18"/>
    </row>
    <row r="20" spans="1:17" s="3" customFormat="1" ht="19.5" customHeight="1">
      <c r="A20" s="1" t="s">
        <v>5</v>
      </c>
      <c r="B20" s="7" t="s">
        <v>54</v>
      </c>
      <c r="C20" s="15">
        <f>C21+C24</f>
        <v>7890.7446</v>
      </c>
      <c r="D20" s="15">
        <f aca="true" t="shared" si="2" ref="D20:Q20">D21+D24</f>
        <v>7890.7446</v>
      </c>
      <c r="E20" s="15">
        <f t="shared" si="2"/>
        <v>0</v>
      </c>
      <c r="F20" s="15">
        <f t="shared" si="2"/>
        <v>16.971</v>
      </c>
      <c r="G20" s="15">
        <f t="shared" si="2"/>
        <v>0</v>
      </c>
      <c r="H20" s="15">
        <f t="shared" si="2"/>
        <v>0</v>
      </c>
      <c r="I20" s="15">
        <f t="shared" si="2"/>
        <v>60.16799999999999</v>
      </c>
      <c r="J20" s="15">
        <f t="shared" si="2"/>
        <v>0</v>
      </c>
      <c r="K20" s="15">
        <f t="shared" si="2"/>
        <v>4839.1731</v>
      </c>
      <c r="L20" s="15">
        <f t="shared" si="2"/>
        <v>2974.4325</v>
      </c>
      <c r="M20" s="15">
        <f t="shared" si="2"/>
        <v>0</v>
      </c>
      <c r="N20" s="15">
        <f t="shared" si="2"/>
        <v>0</v>
      </c>
      <c r="O20" s="15">
        <f t="shared" si="2"/>
        <v>0</v>
      </c>
      <c r="P20" s="15">
        <f t="shared" si="2"/>
        <v>0</v>
      </c>
      <c r="Q20" s="15">
        <f t="shared" si="2"/>
        <v>0</v>
      </c>
    </row>
    <row r="21" spans="1:17" s="23" customFormat="1" ht="19.5" customHeight="1">
      <c r="A21" s="8">
        <v>1</v>
      </c>
      <c r="B21" s="12" t="s">
        <v>81</v>
      </c>
      <c r="C21" s="22">
        <f>C22+C23</f>
        <v>7813.6056</v>
      </c>
      <c r="D21" s="22">
        <f aca="true" t="shared" si="3" ref="D21:Q21">D22+D23</f>
        <v>7813.6056</v>
      </c>
      <c r="E21" s="22">
        <f t="shared" si="3"/>
        <v>0</v>
      </c>
      <c r="F21" s="22">
        <f t="shared" si="3"/>
        <v>0</v>
      </c>
      <c r="G21" s="22">
        <f t="shared" si="3"/>
        <v>0</v>
      </c>
      <c r="H21" s="22">
        <f t="shared" si="3"/>
        <v>0</v>
      </c>
      <c r="I21" s="22">
        <f t="shared" si="3"/>
        <v>0</v>
      </c>
      <c r="J21" s="22">
        <f t="shared" si="3"/>
        <v>0</v>
      </c>
      <c r="K21" s="22">
        <f t="shared" si="3"/>
        <v>4839.1731</v>
      </c>
      <c r="L21" s="22">
        <f t="shared" si="3"/>
        <v>2974.4325</v>
      </c>
      <c r="M21" s="22">
        <f t="shared" si="3"/>
        <v>0</v>
      </c>
      <c r="N21" s="22">
        <f t="shared" si="3"/>
        <v>0</v>
      </c>
      <c r="O21" s="22">
        <f t="shared" si="3"/>
        <v>0</v>
      </c>
      <c r="P21" s="22">
        <f t="shared" si="3"/>
        <v>0</v>
      </c>
      <c r="Q21" s="22">
        <f t="shared" si="3"/>
        <v>0</v>
      </c>
    </row>
    <row r="22" spans="1:17" s="3" customFormat="1" ht="19.5" customHeight="1">
      <c r="A22" s="2" t="s">
        <v>6</v>
      </c>
      <c r="B22" s="10" t="s">
        <v>83</v>
      </c>
      <c r="C22" s="17">
        <f>SUM(F22:Q22)</f>
        <v>7813.6056</v>
      </c>
      <c r="D22" s="17">
        <f>SUM(F22:Q22)</f>
        <v>7813.6056</v>
      </c>
      <c r="E22" s="17">
        <f>D22-C22</f>
        <v>0</v>
      </c>
      <c r="F22" s="17"/>
      <c r="G22" s="17"/>
      <c r="H22" s="17"/>
      <c r="I22" s="17"/>
      <c r="J22" s="17"/>
      <c r="K22" s="17">
        <f>K18-K32</f>
        <v>4839.1731</v>
      </c>
      <c r="L22" s="17">
        <f>L19-L33</f>
        <v>2974.4325</v>
      </c>
      <c r="M22" s="17"/>
      <c r="N22" s="17"/>
      <c r="O22" s="17"/>
      <c r="P22" s="17"/>
      <c r="Q22" s="17"/>
    </row>
    <row r="23" spans="1:17" s="3" customFormat="1" ht="19.5" customHeight="1">
      <c r="A23" s="2" t="s">
        <v>7</v>
      </c>
      <c r="B23" s="10" t="s">
        <v>8</v>
      </c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s="23" customFormat="1" ht="19.5" customHeight="1">
      <c r="A24" s="8">
        <v>2</v>
      </c>
      <c r="B24" s="12" t="s">
        <v>9</v>
      </c>
      <c r="C24" s="24">
        <f>C25+C26</f>
        <v>77.139</v>
      </c>
      <c r="D24" s="24">
        <f aca="true" t="shared" si="4" ref="D24:Q24">D25+D26</f>
        <v>77.139</v>
      </c>
      <c r="E24" s="24">
        <f t="shared" si="4"/>
        <v>0</v>
      </c>
      <c r="F24" s="24">
        <f t="shared" si="4"/>
        <v>16.971</v>
      </c>
      <c r="G24" s="24">
        <f t="shared" si="4"/>
        <v>0</v>
      </c>
      <c r="H24" s="24">
        <f t="shared" si="4"/>
        <v>0</v>
      </c>
      <c r="I24" s="24">
        <f t="shared" si="4"/>
        <v>60.16799999999999</v>
      </c>
      <c r="J24" s="24">
        <f t="shared" si="4"/>
        <v>0</v>
      </c>
      <c r="K24" s="24">
        <f t="shared" si="4"/>
        <v>0</v>
      </c>
      <c r="L24" s="24">
        <f t="shared" si="4"/>
        <v>0</v>
      </c>
      <c r="M24" s="24">
        <f t="shared" si="4"/>
        <v>0</v>
      </c>
      <c r="N24" s="24">
        <f t="shared" si="4"/>
        <v>0</v>
      </c>
      <c r="O24" s="24">
        <f t="shared" si="4"/>
        <v>0</v>
      </c>
      <c r="P24" s="24">
        <f t="shared" si="4"/>
        <v>0</v>
      </c>
      <c r="Q24" s="24">
        <f t="shared" si="4"/>
        <v>0</v>
      </c>
    </row>
    <row r="25" spans="1:17" s="3" customFormat="1" ht="19.5" customHeight="1">
      <c r="A25" s="2" t="s">
        <v>6</v>
      </c>
      <c r="B25" s="10" t="s">
        <v>71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s="3" customFormat="1" ht="19.5" customHeight="1">
      <c r="A26" s="2" t="s">
        <v>7</v>
      </c>
      <c r="B26" s="10" t="s">
        <v>10</v>
      </c>
      <c r="C26" s="18">
        <f>SUM(F26:Q26)</f>
        <v>77.139</v>
      </c>
      <c r="D26" s="18">
        <f>SUM(F26:Q26)</f>
        <v>77.139</v>
      </c>
      <c r="E26" s="18">
        <f>D26-C26</f>
        <v>0</v>
      </c>
      <c r="F26" s="18">
        <f>F16-F30</f>
        <v>16.971</v>
      </c>
      <c r="G26" s="18"/>
      <c r="H26" s="18"/>
      <c r="I26" s="18">
        <f>I17-I31</f>
        <v>60.16799999999999</v>
      </c>
      <c r="J26" s="18"/>
      <c r="K26" s="18"/>
      <c r="L26" s="18"/>
      <c r="M26" s="18"/>
      <c r="N26" s="18"/>
      <c r="O26" s="18"/>
      <c r="P26" s="18"/>
      <c r="Q26" s="18"/>
    </row>
    <row r="27" spans="1:18" s="5" customFormat="1" ht="19.5" customHeight="1">
      <c r="A27" s="1" t="s">
        <v>11</v>
      </c>
      <c r="B27" s="7" t="s">
        <v>84</v>
      </c>
      <c r="C27" s="13">
        <f>C28+C29</f>
        <v>1546.5394000000001</v>
      </c>
      <c r="D27" s="13">
        <f aca="true" t="shared" si="5" ref="D27:Q27">D28+D29</f>
        <v>1546.5394000000001</v>
      </c>
      <c r="E27" s="13">
        <f t="shared" si="5"/>
        <v>0</v>
      </c>
      <c r="F27" s="13">
        <f t="shared" si="5"/>
        <v>2.334</v>
      </c>
      <c r="G27" s="13">
        <f t="shared" si="5"/>
        <v>0</v>
      </c>
      <c r="H27" s="13">
        <f t="shared" si="5"/>
        <v>0</v>
      </c>
      <c r="I27" s="13">
        <f t="shared" si="5"/>
        <v>15.042</v>
      </c>
      <c r="J27" s="13">
        <f t="shared" si="5"/>
        <v>0</v>
      </c>
      <c r="K27" s="13">
        <f t="shared" si="5"/>
        <v>537.6859000000001</v>
      </c>
      <c r="L27" s="13">
        <f t="shared" si="5"/>
        <v>991.4775</v>
      </c>
      <c r="M27" s="13">
        <f t="shared" si="5"/>
        <v>0</v>
      </c>
      <c r="N27" s="13">
        <f t="shared" si="5"/>
        <v>0</v>
      </c>
      <c r="O27" s="13">
        <f t="shared" si="5"/>
        <v>0</v>
      </c>
      <c r="P27" s="13">
        <f t="shared" si="5"/>
        <v>0</v>
      </c>
      <c r="Q27" s="13">
        <f t="shared" si="5"/>
        <v>0</v>
      </c>
      <c r="R27" s="25"/>
    </row>
    <row r="28" spans="1:18" s="5" customFormat="1" ht="19.5" customHeight="1">
      <c r="A28" s="1">
        <v>1</v>
      </c>
      <c r="B28" s="7" t="s">
        <v>3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25"/>
    </row>
    <row r="29" spans="1:17" s="5" customFormat="1" ht="19.5" customHeight="1">
      <c r="A29" s="1">
        <v>2</v>
      </c>
      <c r="B29" s="7" t="s">
        <v>4</v>
      </c>
      <c r="C29" s="13">
        <f>SUM(C30:C33)</f>
        <v>1546.5394000000001</v>
      </c>
      <c r="D29" s="13">
        <f aca="true" t="shared" si="6" ref="D29:Q29">SUM(D30:D33)</f>
        <v>1546.5394000000001</v>
      </c>
      <c r="E29" s="13">
        <f t="shared" si="6"/>
        <v>0</v>
      </c>
      <c r="F29" s="13">
        <f t="shared" si="6"/>
        <v>2.334</v>
      </c>
      <c r="G29" s="13">
        <f t="shared" si="6"/>
        <v>0</v>
      </c>
      <c r="H29" s="13">
        <f t="shared" si="6"/>
        <v>0</v>
      </c>
      <c r="I29" s="13">
        <f t="shared" si="6"/>
        <v>15.042</v>
      </c>
      <c r="J29" s="13">
        <f t="shared" si="6"/>
        <v>0</v>
      </c>
      <c r="K29" s="13">
        <f t="shared" si="6"/>
        <v>537.6859000000001</v>
      </c>
      <c r="L29" s="13">
        <f t="shared" si="6"/>
        <v>991.4775</v>
      </c>
      <c r="M29" s="13">
        <f t="shared" si="6"/>
        <v>0</v>
      </c>
      <c r="N29" s="13">
        <f t="shared" si="6"/>
        <v>0</v>
      </c>
      <c r="O29" s="13">
        <f t="shared" si="6"/>
        <v>0</v>
      </c>
      <c r="P29" s="13">
        <f t="shared" si="6"/>
        <v>0</v>
      </c>
      <c r="Q29" s="13">
        <f t="shared" si="6"/>
        <v>0</v>
      </c>
    </row>
    <row r="30" spans="1:17" s="5" customFormat="1" ht="19.5" customHeight="1">
      <c r="A30" s="1"/>
      <c r="B30" s="10" t="s">
        <v>75</v>
      </c>
      <c r="C30" s="18">
        <f>SUM(F30:Q30)</f>
        <v>2.334</v>
      </c>
      <c r="D30" s="18">
        <f>SUM(F30:Q30)</f>
        <v>2.334</v>
      </c>
      <c r="E30" s="18">
        <f>D30-C30</f>
        <v>0</v>
      </c>
      <c r="F30" s="18">
        <v>2.334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1:17" s="5" customFormat="1" ht="35.25" customHeight="1">
      <c r="A31" s="1"/>
      <c r="B31" s="10" t="s">
        <v>76</v>
      </c>
      <c r="C31" s="18">
        <f>SUM(F31:Q31)</f>
        <v>15.042</v>
      </c>
      <c r="D31" s="18">
        <f>SUM(F31:Q31)</f>
        <v>15.042</v>
      </c>
      <c r="E31" s="18">
        <f>D31-C31</f>
        <v>0</v>
      </c>
      <c r="F31" s="18"/>
      <c r="G31" s="18"/>
      <c r="H31" s="18"/>
      <c r="I31" s="18">
        <f>I17*20%</f>
        <v>15.042</v>
      </c>
      <c r="J31" s="18"/>
      <c r="K31" s="18"/>
      <c r="L31" s="18"/>
      <c r="M31" s="18"/>
      <c r="N31" s="18"/>
      <c r="O31" s="18"/>
      <c r="P31" s="18"/>
      <c r="Q31" s="18"/>
    </row>
    <row r="32" spans="1:17" s="3" customFormat="1" ht="19.5" customHeight="1">
      <c r="A32" s="1"/>
      <c r="B32" s="10" t="s">
        <v>77</v>
      </c>
      <c r="C32" s="18">
        <f>SUM(F32:Q32)</f>
        <v>537.6859000000001</v>
      </c>
      <c r="D32" s="18">
        <f>SUM(F32:Q32)</f>
        <v>537.6859000000001</v>
      </c>
      <c r="E32" s="18">
        <f>D32-C32</f>
        <v>0</v>
      </c>
      <c r="F32" s="18"/>
      <c r="G32" s="18"/>
      <c r="H32" s="18"/>
      <c r="I32" s="18"/>
      <c r="J32" s="18"/>
      <c r="K32" s="18">
        <f>K18*10%</f>
        <v>537.6859000000001</v>
      </c>
      <c r="L32" s="18"/>
      <c r="M32" s="18"/>
      <c r="N32" s="18"/>
      <c r="O32" s="18"/>
      <c r="P32" s="18"/>
      <c r="Q32" s="18"/>
    </row>
    <row r="33" spans="1:17" s="3" customFormat="1" ht="19.5" customHeight="1">
      <c r="A33" s="2"/>
      <c r="B33" s="10" t="s">
        <v>78</v>
      </c>
      <c r="C33" s="18">
        <f>SUM(F33:Q33)</f>
        <v>991.4775</v>
      </c>
      <c r="D33" s="18">
        <f>SUM(F33:Q33)</f>
        <v>991.4775</v>
      </c>
      <c r="E33" s="18">
        <f>D33-C33</f>
        <v>0</v>
      </c>
      <c r="F33" s="18"/>
      <c r="G33" s="18"/>
      <c r="H33" s="18"/>
      <c r="I33" s="18"/>
      <c r="J33" s="18"/>
      <c r="K33" s="18"/>
      <c r="L33" s="18">
        <f>L19*25%</f>
        <v>991.4775</v>
      </c>
      <c r="M33" s="18"/>
      <c r="N33" s="18"/>
      <c r="O33" s="18"/>
      <c r="P33" s="18"/>
      <c r="Q33" s="18"/>
    </row>
    <row r="34" spans="1:19" s="3" customFormat="1" ht="19.5" customHeight="1">
      <c r="A34" s="1" t="s">
        <v>12</v>
      </c>
      <c r="B34" s="7" t="s">
        <v>58</v>
      </c>
      <c r="C34" s="15">
        <f>C35+C70+C71</f>
        <v>94847.375953</v>
      </c>
      <c r="D34" s="15">
        <f aca="true" t="shared" si="7" ref="D34:L34">D35+D70+D71</f>
        <v>94847.375953</v>
      </c>
      <c r="E34" s="15">
        <f t="shared" si="7"/>
        <v>0</v>
      </c>
      <c r="F34" s="13">
        <f t="shared" si="7"/>
        <v>6369.898436</v>
      </c>
      <c r="G34" s="13">
        <f t="shared" si="7"/>
        <v>3391.2835459999997</v>
      </c>
      <c r="H34" s="13">
        <f t="shared" si="7"/>
        <v>1943.8537230000002</v>
      </c>
      <c r="I34" s="13">
        <f t="shared" si="7"/>
        <v>2031.0537530000001</v>
      </c>
      <c r="J34" s="13">
        <f t="shared" si="7"/>
        <v>14924.192705000001</v>
      </c>
      <c r="K34" s="13">
        <f t="shared" si="7"/>
        <v>16648.477236000002</v>
      </c>
      <c r="L34" s="13">
        <f t="shared" si="7"/>
        <v>9420.293365</v>
      </c>
      <c r="M34" s="13">
        <f>M35+M70+M71</f>
        <v>12502.723467</v>
      </c>
      <c r="N34" s="13">
        <f>N35+N70+N71</f>
        <v>5760.209051000001</v>
      </c>
      <c r="O34" s="13">
        <f>O35+O70+O71</f>
        <v>15396.977234</v>
      </c>
      <c r="P34" s="13">
        <f>P35+P70+P71</f>
        <v>6458.413707</v>
      </c>
      <c r="Q34" s="13">
        <f>Q35+Q70+Q71</f>
        <v>0</v>
      </c>
      <c r="S34" s="19"/>
    </row>
    <row r="35" spans="1:19" s="3" customFormat="1" ht="19.5" customHeight="1">
      <c r="A35" s="1" t="s">
        <v>2</v>
      </c>
      <c r="B35" s="7" t="s">
        <v>13</v>
      </c>
      <c r="C35" s="15">
        <f aca="true" t="shared" si="8" ref="C35:Q35">C36+C39+C46+C49+C52+C55+C58+C61+C64+C67</f>
        <v>94847.375953</v>
      </c>
      <c r="D35" s="15">
        <f t="shared" si="8"/>
        <v>94847.375953</v>
      </c>
      <c r="E35" s="15">
        <f t="shared" si="8"/>
        <v>0</v>
      </c>
      <c r="F35" s="13">
        <f t="shared" si="8"/>
        <v>6369.898436</v>
      </c>
      <c r="G35" s="13">
        <f t="shared" si="8"/>
        <v>3391.2835459999997</v>
      </c>
      <c r="H35" s="13">
        <f t="shared" si="8"/>
        <v>1943.8537230000002</v>
      </c>
      <c r="I35" s="13">
        <f t="shared" si="8"/>
        <v>2031.0537530000001</v>
      </c>
      <c r="J35" s="13">
        <f t="shared" si="8"/>
        <v>14924.192705000001</v>
      </c>
      <c r="K35" s="13">
        <f t="shared" si="8"/>
        <v>16648.477236000002</v>
      </c>
      <c r="L35" s="13">
        <f t="shared" si="8"/>
        <v>9420.293365</v>
      </c>
      <c r="M35" s="13">
        <f t="shared" si="8"/>
        <v>12502.723467</v>
      </c>
      <c r="N35" s="13">
        <f t="shared" si="8"/>
        <v>5760.209051000001</v>
      </c>
      <c r="O35" s="13">
        <f t="shared" si="8"/>
        <v>15396.977234</v>
      </c>
      <c r="P35" s="13">
        <f t="shared" si="8"/>
        <v>6458.413707</v>
      </c>
      <c r="Q35" s="13">
        <f t="shared" si="8"/>
        <v>0</v>
      </c>
      <c r="S35" s="19"/>
    </row>
    <row r="36" spans="1:19" s="3" customFormat="1" ht="19.5" customHeight="1">
      <c r="A36" s="1">
        <v>1</v>
      </c>
      <c r="B36" s="7" t="s">
        <v>9</v>
      </c>
      <c r="C36" s="15">
        <f aca="true" t="shared" si="9" ref="C36:Q36">C37+C38</f>
        <v>27819.428502999996</v>
      </c>
      <c r="D36" s="15">
        <f t="shared" si="9"/>
        <v>27819.428502999996</v>
      </c>
      <c r="E36" s="15">
        <f t="shared" si="9"/>
        <v>0</v>
      </c>
      <c r="F36" s="13">
        <f t="shared" si="9"/>
        <v>5569.337436</v>
      </c>
      <c r="G36" s="13">
        <f t="shared" si="9"/>
        <v>1429.839563</v>
      </c>
      <c r="H36" s="13">
        <f t="shared" si="9"/>
        <v>1935.453723</v>
      </c>
      <c r="I36" s="13">
        <f t="shared" si="9"/>
        <v>2006.513753</v>
      </c>
      <c r="J36" s="13">
        <f t="shared" si="9"/>
        <v>12357.140324999998</v>
      </c>
      <c r="K36" s="13">
        <f t="shared" si="9"/>
        <v>2257.4319729999997</v>
      </c>
      <c r="L36" s="13">
        <f t="shared" si="9"/>
        <v>2202.5114</v>
      </c>
      <c r="M36" s="13">
        <f t="shared" si="9"/>
        <v>11.2314</v>
      </c>
      <c r="N36" s="13">
        <f t="shared" si="9"/>
        <v>0</v>
      </c>
      <c r="O36" s="13">
        <f t="shared" si="9"/>
        <v>24.9692</v>
      </c>
      <c r="P36" s="13">
        <f t="shared" si="9"/>
        <v>25</v>
      </c>
      <c r="Q36" s="13">
        <f t="shared" si="9"/>
        <v>0</v>
      </c>
      <c r="S36" s="19"/>
    </row>
    <row r="37" spans="1:19" s="3" customFormat="1" ht="19.5" customHeight="1">
      <c r="A37" s="2" t="s">
        <v>14</v>
      </c>
      <c r="B37" s="10" t="s">
        <v>71</v>
      </c>
      <c r="C37" s="17">
        <v>24881.299418999995</v>
      </c>
      <c r="D37" s="17">
        <v>24881.299418999995</v>
      </c>
      <c r="E37" s="17">
        <f>D37-C37</f>
        <v>0</v>
      </c>
      <c r="F37" s="18">
        <v>4769.560223</v>
      </c>
      <c r="G37" s="18">
        <v>1286.019563</v>
      </c>
      <c r="H37" s="18">
        <v>1666.108617</v>
      </c>
      <c r="I37" s="18">
        <v>1561.541753</v>
      </c>
      <c r="J37" s="18">
        <v>11732.599999999999</v>
      </c>
      <c r="K37" s="18">
        <v>1992.469263</v>
      </c>
      <c r="L37" s="18">
        <v>1873</v>
      </c>
      <c r="M37" s="18"/>
      <c r="N37" s="18"/>
      <c r="O37" s="18"/>
      <c r="P37" s="18"/>
      <c r="Q37" s="18"/>
      <c r="R37" s="19"/>
      <c r="S37" s="19"/>
    </row>
    <row r="38" spans="1:19" s="3" customFormat="1" ht="19.5" customHeight="1">
      <c r="A38" s="2" t="s">
        <v>15</v>
      </c>
      <c r="B38" s="10" t="s">
        <v>10</v>
      </c>
      <c r="C38" s="17">
        <f>2784.839084+153.29</f>
        <v>2938.129084</v>
      </c>
      <c r="D38" s="17">
        <f>2784.839084+153.29</f>
        <v>2938.129084</v>
      </c>
      <c r="E38" s="17">
        <f>D38-C38</f>
        <v>0</v>
      </c>
      <c r="F38" s="18">
        <v>799.7772129999998</v>
      </c>
      <c r="G38" s="18">
        <f>137.62+6.2</f>
        <v>143.82</v>
      </c>
      <c r="H38" s="18">
        <f>128.625106+140.72</f>
        <v>269.345106</v>
      </c>
      <c r="I38" s="18">
        <v>444.972</v>
      </c>
      <c r="J38" s="18">
        <v>624.5403249999999</v>
      </c>
      <c r="K38" s="18">
        <f>258.59244+6.37027</f>
        <v>264.96271</v>
      </c>
      <c r="L38" s="18">
        <v>329.5114</v>
      </c>
      <c r="M38" s="18">
        <v>11.2314</v>
      </c>
      <c r="N38" s="18"/>
      <c r="O38" s="18">
        <v>24.9692</v>
      </c>
      <c r="P38" s="18">
        <v>25</v>
      </c>
      <c r="Q38" s="18"/>
      <c r="R38" s="19"/>
      <c r="S38" s="19"/>
    </row>
    <row r="39" spans="1:19" s="3" customFormat="1" ht="19.5" customHeight="1">
      <c r="A39" s="1">
        <v>2</v>
      </c>
      <c r="B39" s="7" t="s">
        <v>16</v>
      </c>
      <c r="C39" s="15">
        <f aca="true" t="shared" si="10" ref="C39:Q39">C40+C44+C45</f>
        <v>90</v>
      </c>
      <c r="D39" s="15">
        <f t="shared" si="10"/>
        <v>90</v>
      </c>
      <c r="E39" s="15">
        <f t="shared" si="10"/>
        <v>0</v>
      </c>
      <c r="F39" s="13">
        <f t="shared" si="10"/>
        <v>0</v>
      </c>
      <c r="G39" s="13">
        <f t="shared" si="10"/>
        <v>0</v>
      </c>
      <c r="H39" s="13">
        <f t="shared" si="10"/>
        <v>0</v>
      </c>
      <c r="I39" s="13">
        <f t="shared" si="10"/>
        <v>0</v>
      </c>
      <c r="J39" s="13">
        <f t="shared" si="10"/>
        <v>90</v>
      </c>
      <c r="K39" s="13">
        <f t="shared" si="10"/>
        <v>0</v>
      </c>
      <c r="L39" s="13">
        <f t="shared" si="10"/>
        <v>0</v>
      </c>
      <c r="M39" s="13">
        <f t="shared" si="10"/>
        <v>0</v>
      </c>
      <c r="N39" s="13">
        <f t="shared" si="10"/>
        <v>0</v>
      </c>
      <c r="O39" s="13">
        <f t="shared" si="10"/>
        <v>0</v>
      </c>
      <c r="P39" s="13">
        <f t="shared" si="10"/>
        <v>0</v>
      </c>
      <c r="Q39" s="13">
        <f t="shared" si="10"/>
        <v>0</v>
      </c>
      <c r="R39" s="19"/>
      <c r="S39" s="19"/>
    </row>
    <row r="40" spans="1:19" s="3" customFormat="1" ht="19.5" customHeight="1">
      <c r="A40" s="2" t="s">
        <v>17</v>
      </c>
      <c r="B40" s="10" t="s">
        <v>18</v>
      </c>
      <c r="C40" s="17">
        <f>C43</f>
        <v>90</v>
      </c>
      <c r="D40" s="17">
        <f>D43</f>
        <v>90</v>
      </c>
      <c r="E40" s="17">
        <f>E43</f>
        <v>0</v>
      </c>
      <c r="F40" s="18">
        <f aca="true" t="shared" si="11" ref="F40:Q40">F43</f>
        <v>0</v>
      </c>
      <c r="G40" s="18">
        <f t="shared" si="11"/>
        <v>0</v>
      </c>
      <c r="H40" s="18">
        <f t="shared" si="11"/>
        <v>0</v>
      </c>
      <c r="I40" s="18">
        <f t="shared" si="11"/>
        <v>0</v>
      </c>
      <c r="J40" s="18">
        <f t="shared" si="11"/>
        <v>90</v>
      </c>
      <c r="K40" s="18">
        <f t="shared" si="11"/>
        <v>0</v>
      </c>
      <c r="L40" s="18">
        <f t="shared" si="11"/>
        <v>0</v>
      </c>
      <c r="M40" s="18">
        <f t="shared" si="11"/>
        <v>0</v>
      </c>
      <c r="N40" s="18">
        <f t="shared" si="11"/>
        <v>0</v>
      </c>
      <c r="O40" s="18">
        <f t="shared" si="11"/>
        <v>0</v>
      </c>
      <c r="P40" s="18">
        <f t="shared" si="11"/>
        <v>0</v>
      </c>
      <c r="Q40" s="18">
        <f t="shared" si="11"/>
        <v>0</v>
      </c>
      <c r="R40" s="19"/>
      <c r="S40" s="19"/>
    </row>
    <row r="41" spans="1:19" s="3" customFormat="1" ht="19.5" customHeight="1">
      <c r="A41" s="9"/>
      <c r="B41" s="11" t="s">
        <v>85</v>
      </c>
      <c r="C41" s="15"/>
      <c r="D41" s="16"/>
      <c r="E41" s="16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  <c r="S41" s="19"/>
    </row>
    <row r="42" spans="1:19" s="3" customFormat="1" ht="19.5" customHeight="1">
      <c r="A42" s="9"/>
      <c r="B42" s="11" t="s">
        <v>86</v>
      </c>
      <c r="C42" s="15"/>
      <c r="D42" s="16"/>
      <c r="E42" s="16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  <c r="S42" s="19"/>
    </row>
    <row r="43" spans="1:19" s="3" customFormat="1" ht="19.5" customHeight="1">
      <c r="A43" s="9"/>
      <c r="B43" s="11" t="s">
        <v>87</v>
      </c>
      <c r="C43" s="16">
        <v>90</v>
      </c>
      <c r="D43" s="16">
        <v>90</v>
      </c>
      <c r="E43" s="16">
        <f>D43-C43</f>
        <v>0</v>
      </c>
      <c r="F43" s="14"/>
      <c r="G43" s="14"/>
      <c r="H43" s="14"/>
      <c r="I43" s="14"/>
      <c r="J43" s="14">
        <v>90</v>
      </c>
      <c r="K43" s="14"/>
      <c r="L43" s="14"/>
      <c r="M43" s="14"/>
      <c r="N43" s="14"/>
      <c r="O43" s="14"/>
      <c r="P43" s="14"/>
      <c r="Q43" s="14"/>
      <c r="R43" s="19"/>
      <c r="S43" s="19"/>
    </row>
    <row r="44" spans="1:19" s="3" customFormat="1" ht="19.5" customHeight="1">
      <c r="A44" s="2" t="s">
        <v>19</v>
      </c>
      <c r="B44" s="10" t="s">
        <v>83</v>
      </c>
      <c r="C44" s="17">
        <v>0</v>
      </c>
      <c r="D44" s="17">
        <v>0</v>
      </c>
      <c r="E44" s="17">
        <f>D44-C44</f>
        <v>0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  <c r="S44" s="19"/>
    </row>
    <row r="45" spans="1:19" s="3" customFormat="1" ht="19.5" customHeight="1">
      <c r="A45" s="2" t="s">
        <v>20</v>
      </c>
      <c r="B45" s="10" t="s">
        <v>21</v>
      </c>
      <c r="C45" s="17">
        <v>0</v>
      </c>
      <c r="D45" s="17">
        <v>0</v>
      </c>
      <c r="E45" s="17">
        <f>D45-C45</f>
        <v>0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  <c r="S45" s="19"/>
    </row>
    <row r="46" spans="1:19" s="3" customFormat="1" ht="19.5" customHeight="1">
      <c r="A46" s="1">
        <v>3</v>
      </c>
      <c r="B46" s="7" t="s">
        <v>22</v>
      </c>
      <c r="C46" s="15">
        <f aca="true" t="shared" si="12" ref="C46:K46">C47+C48</f>
        <v>175.81418000000002</v>
      </c>
      <c r="D46" s="15">
        <f t="shared" si="12"/>
        <v>175.81418000000002</v>
      </c>
      <c r="E46" s="15">
        <f t="shared" si="12"/>
        <v>0</v>
      </c>
      <c r="F46" s="13">
        <f t="shared" si="12"/>
        <v>16.14</v>
      </c>
      <c r="G46" s="13">
        <f t="shared" si="12"/>
        <v>0</v>
      </c>
      <c r="H46" s="13">
        <f t="shared" si="12"/>
        <v>0</v>
      </c>
      <c r="I46" s="13">
        <f t="shared" si="12"/>
        <v>16.14</v>
      </c>
      <c r="J46" s="13">
        <f t="shared" si="12"/>
        <v>46.11618</v>
      </c>
      <c r="K46" s="13">
        <f t="shared" si="12"/>
        <v>0</v>
      </c>
      <c r="L46" s="13">
        <f aca="true" t="shared" si="13" ref="L46:Q46">L47+L48</f>
        <v>0</v>
      </c>
      <c r="M46" s="13">
        <f t="shared" si="13"/>
        <v>97.418</v>
      </c>
      <c r="N46" s="13">
        <f t="shared" si="13"/>
        <v>0</v>
      </c>
      <c r="O46" s="13">
        <f t="shared" si="13"/>
        <v>0</v>
      </c>
      <c r="P46" s="13">
        <f t="shared" si="13"/>
        <v>0</v>
      </c>
      <c r="Q46" s="13">
        <f t="shared" si="13"/>
        <v>0</v>
      </c>
      <c r="R46" s="19"/>
      <c r="S46" s="19"/>
    </row>
    <row r="47" spans="1:19" s="3" customFormat="1" ht="19.5" customHeight="1">
      <c r="A47" s="2" t="s">
        <v>23</v>
      </c>
      <c r="B47" s="10" t="s">
        <v>83</v>
      </c>
      <c r="C47" s="15"/>
      <c r="D47" s="16"/>
      <c r="E47" s="16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  <c r="S47" s="19"/>
    </row>
    <row r="48" spans="1:19" s="3" customFormat="1" ht="19.5" customHeight="1">
      <c r="A48" s="2" t="s">
        <v>24</v>
      </c>
      <c r="B48" s="10" t="s">
        <v>21</v>
      </c>
      <c r="C48" s="17">
        <f>78.39618+M48</f>
        <v>175.81418000000002</v>
      </c>
      <c r="D48" s="17">
        <f>78.39618+M48</f>
        <v>175.81418000000002</v>
      </c>
      <c r="E48" s="17">
        <f>D48-C48</f>
        <v>0</v>
      </c>
      <c r="F48" s="18">
        <v>16.14</v>
      </c>
      <c r="G48" s="18"/>
      <c r="H48" s="18"/>
      <c r="I48" s="18">
        <v>16.14</v>
      </c>
      <c r="J48" s="18">
        <v>46.11618</v>
      </c>
      <c r="K48" s="18"/>
      <c r="L48" s="18"/>
      <c r="M48" s="18">
        <v>97.418</v>
      </c>
      <c r="N48" s="18"/>
      <c r="O48" s="18"/>
      <c r="P48" s="18"/>
      <c r="Q48" s="18"/>
      <c r="R48" s="19"/>
      <c r="S48" s="19"/>
    </row>
    <row r="49" spans="1:19" s="3" customFormat="1" ht="19.5" customHeight="1">
      <c r="A49" s="1">
        <v>4</v>
      </c>
      <c r="B49" s="7" t="s">
        <v>25</v>
      </c>
      <c r="C49" s="15">
        <v>0</v>
      </c>
      <c r="D49" s="15">
        <v>0</v>
      </c>
      <c r="E49" s="15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9"/>
      <c r="S49" s="19"/>
    </row>
    <row r="50" spans="1:19" s="3" customFormat="1" ht="19.5" customHeight="1">
      <c r="A50" s="2" t="s">
        <v>26</v>
      </c>
      <c r="B50" s="10" t="s">
        <v>83</v>
      </c>
      <c r="C50" s="15"/>
      <c r="D50" s="16"/>
      <c r="E50" s="16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9"/>
      <c r="S50" s="19"/>
    </row>
    <row r="51" spans="1:19" s="3" customFormat="1" ht="19.5" customHeight="1">
      <c r="A51" s="2" t="s">
        <v>27</v>
      </c>
      <c r="B51" s="10" t="s">
        <v>21</v>
      </c>
      <c r="C51" s="15"/>
      <c r="D51" s="16"/>
      <c r="E51" s="16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9"/>
      <c r="S51" s="19"/>
    </row>
    <row r="52" spans="1:19" s="3" customFormat="1" ht="19.5" customHeight="1">
      <c r="A52" s="1">
        <v>5</v>
      </c>
      <c r="B52" s="7" t="s">
        <v>28</v>
      </c>
      <c r="C52" s="15">
        <f>C53+C54</f>
        <v>597.2699999999999</v>
      </c>
      <c r="D52" s="15">
        <f aca="true" t="shared" si="14" ref="D52:K52">D53+D54</f>
        <v>597.2699999999999</v>
      </c>
      <c r="E52" s="15">
        <f>E53+E54</f>
        <v>0</v>
      </c>
      <c r="F52" s="13">
        <f t="shared" si="14"/>
        <v>285</v>
      </c>
      <c r="G52" s="13">
        <f t="shared" si="14"/>
        <v>7.2</v>
      </c>
      <c r="H52" s="13">
        <f t="shared" si="14"/>
        <v>8.4</v>
      </c>
      <c r="I52" s="13">
        <f t="shared" si="14"/>
        <v>8.4</v>
      </c>
      <c r="J52" s="13">
        <f t="shared" si="14"/>
        <v>49.2</v>
      </c>
      <c r="K52" s="13">
        <f t="shared" si="14"/>
        <v>34.2</v>
      </c>
      <c r="L52" s="13">
        <f aca="true" t="shared" si="15" ref="L52:Q52">L53+L54</f>
        <v>30</v>
      </c>
      <c r="M52" s="13">
        <f t="shared" si="15"/>
        <v>136.47</v>
      </c>
      <c r="N52" s="13">
        <f t="shared" si="15"/>
        <v>6.6</v>
      </c>
      <c r="O52" s="13">
        <f t="shared" si="15"/>
        <v>20.4</v>
      </c>
      <c r="P52" s="13">
        <f t="shared" si="15"/>
        <v>11.4</v>
      </c>
      <c r="Q52" s="13">
        <f t="shared" si="15"/>
        <v>0</v>
      </c>
      <c r="R52" s="19"/>
      <c r="S52" s="19"/>
    </row>
    <row r="53" spans="1:19" s="3" customFormat="1" ht="19.5" customHeight="1">
      <c r="A53" s="2" t="s">
        <v>29</v>
      </c>
      <c r="B53" s="10" t="s">
        <v>83</v>
      </c>
      <c r="C53" s="15"/>
      <c r="D53" s="16"/>
      <c r="E53" s="16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9"/>
      <c r="S53" s="19"/>
    </row>
    <row r="54" spans="1:19" s="3" customFormat="1" ht="19.5" customHeight="1">
      <c r="A54" s="2" t="s">
        <v>30</v>
      </c>
      <c r="B54" s="10" t="s">
        <v>21</v>
      </c>
      <c r="C54" s="17">
        <v>597.2699999999999</v>
      </c>
      <c r="D54" s="17">
        <v>597.2699999999999</v>
      </c>
      <c r="E54" s="17">
        <f>D54-C54</f>
        <v>0</v>
      </c>
      <c r="F54" s="18">
        <v>285</v>
      </c>
      <c r="G54" s="18">
        <v>7.2</v>
      </c>
      <c r="H54" s="18">
        <v>8.4</v>
      </c>
      <c r="I54" s="18">
        <v>8.4</v>
      </c>
      <c r="J54" s="18">
        <v>49.2</v>
      </c>
      <c r="K54" s="18">
        <v>34.2</v>
      </c>
      <c r="L54" s="18">
        <v>30</v>
      </c>
      <c r="M54" s="18">
        <v>136.47</v>
      </c>
      <c r="N54" s="18">
        <v>6.6</v>
      </c>
      <c r="O54" s="18">
        <v>20.4</v>
      </c>
      <c r="P54" s="18">
        <v>11.4</v>
      </c>
      <c r="Q54" s="18"/>
      <c r="R54" s="19"/>
      <c r="S54" s="19"/>
    </row>
    <row r="55" spans="1:19" s="3" customFormat="1" ht="19.5" customHeight="1">
      <c r="A55" s="1">
        <v>6</v>
      </c>
      <c r="B55" s="7" t="s">
        <v>31</v>
      </c>
      <c r="C55" s="15">
        <f aca="true" t="shared" si="16" ref="C55:Q55">C56+C57</f>
        <v>66164.86327</v>
      </c>
      <c r="D55" s="15">
        <f t="shared" si="16"/>
        <v>66164.86327</v>
      </c>
      <c r="E55" s="15">
        <f t="shared" si="16"/>
        <v>0</v>
      </c>
      <c r="F55" s="13">
        <f t="shared" si="16"/>
        <v>499.421</v>
      </c>
      <c r="G55" s="13">
        <f t="shared" si="16"/>
        <v>1954.2439829999998</v>
      </c>
      <c r="H55" s="13">
        <f t="shared" si="16"/>
        <v>0</v>
      </c>
      <c r="I55" s="13">
        <f t="shared" si="16"/>
        <v>0</v>
      </c>
      <c r="J55" s="13">
        <f t="shared" si="16"/>
        <v>2381.7362000000003</v>
      </c>
      <c r="K55" s="13">
        <f t="shared" si="16"/>
        <v>14356.845263000003</v>
      </c>
      <c r="L55" s="13">
        <f t="shared" si="16"/>
        <v>7187.781965</v>
      </c>
      <c r="M55" s="13">
        <f t="shared" si="16"/>
        <v>12257.604067</v>
      </c>
      <c r="N55" s="13">
        <f t="shared" si="16"/>
        <v>5753.609051</v>
      </c>
      <c r="O55" s="13">
        <f t="shared" si="16"/>
        <v>15351.608034</v>
      </c>
      <c r="P55" s="13">
        <f t="shared" si="16"/>
        <v>6422.013707</v>
      </c>
      <c r="Q55" s="13">
        <f t="shared" si="16"/>
        <v>0</v>
      </c>
      <c r="R55" s="19"/>
      <c r="S55" s="19"/>
    </row>
    <row r="56" spans="1:19" s="3" customFormat="1" ht="19.5" customHeight="1">
      <c r="A56" s="2" t="s">
        <v>32</v>
      </c>
      <c r="B56" s="10" t="s">
        <v>83</v>
      </c>
      <c r="C56" s="17">
        <v>18414.43535</v>
      </c>
      <c r="D56" s="17">
        <v>18414.43535</v>
      </c>
      <c r="E56" s="17">
        <f>D56-C56</f>
        <v>0</v>
      </c>
      <c r="F56" s="18"/>
      <c r="G56" s="18">
        <v>90</v>
      </c>
      <c r="H56" s="18"/>
      <c r="I56" s="18"/>
      <c r="J56" s="18">
        <v>971</v>
      </c>
      <c r="K56" s="18">
        <v>4581.362737</v>
      </c>
      <c r="L56" s="18">
        <v>2669.5150329999997</v>
      </c>
      <c r="M56" s="18">
        <v>5029.200408</v>
      </c>
      <c r="N56" s="18">
        <v>666.363051</v>
      </c>
      <c r="O56" s="18">
        <v>2761.408214</v>
      </c>
      <c r="P56" s="18">
        <v>1645.5859070000001</v>
      </c>
      <c r="Q56" s="18"/>
      <c r="R56" s="19"/>
      <c r="S56" s="19"/>
    </row>
    <row r="57" spans="1:19" s="3" customFormat="1" ht="19.5" customHeight="1">
      <c r="A57" s="2" t="s">
        <v>33</v>
      </c>
      <c r="B57" s="10" t="s">
        <v>21</v>
      </c>
      <c r="C57" s="17">
        <f>47155.42792+595</f>
        <v>47750.42792</v>
      </c>
      <c r="D57" s="17">
        <f>47155.42792+595</f>
        <v>47750.42792</v>
      </c>
      <c r="E57" s="17">
        <f>D57-C57</f>
        <v>0</v>
      </c>
      <c r="F57" s="18">
        <v>499.421</v>
      </c>
      <c r="G57" s="18">
        <f>939.560983+924.683</f>
        <v>1864.2439829999998</v>
      </c>
      <c r="H57" s="18"/>
      <c r="I57" s="18"/>
      <c r="J57" s="18">
        <v>1410.7362</v>
      </c>
      <c r="K57" s="18">
        <v>9775.482526000002</v>
      </c>
      <c r="L57" s="18">
        <v>4518.266932</v>
      </c>
      <c r="M57" s="18">
        <f>7228.403659</f>
        <v>7228.403659</v>
      </c>
      <c r="N57" s="18">
        <f>4492.246+595</f>
        <v>5087.246</v>
      </c>
      <c r="O57" s="18">
        <v>12590.199820000002</v>
      </c>
      <c r="P57" s="18">
        <v>4776.4278</v>
      </c>
      <c r="Q57" s="18"/>
      <c r="R57" s="19"/>
      <c r="S57" s="19"/>
    </row>
    <row r="58" spans="1:19" s="3" customFormat="1" ht="19.5" customHeight="1">
      <c r="A58" s="1">
        <v>7</v>
      </c>
      <c r="B58" s="7" t="s">
        <v>34</v>
      </c>
      <c r="C58" s="15">
        <v>0</v>
      </c>
      <c r="D58" s="15">
        <v>0</v>
      </c>
      <c r="E58" s="15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9"/>
      <c r="S58" s="19"/>
    </row>
    <row r="59" spans="1:19" s="3" customFormat="1" ht="19.5" customHeight="1">
      <c r="A59" s="2" t="s">
        <v>35</v>
      </c>
      <c r="B59" s="10" t="s">
        <v>83</v>
      </c>
      <c r="C59" s="15"/>
      <c r="D59" s="16"/>
      <c r="E59" s="16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9"/>
      <c r="S59" s="19"/>
    </row>
    <row r="60" spans="1:19" ht="19.5" customHeight="1">
      <c r="A60" s="2" t="s">
        <v>36</v>
      </c>
      <c r="B60" s="10" t="s">
        <v>21</v>
      </c>
      <c r="C60" s="15"/>
      <c r="D60" s="16"/>
      <c r="E60" s="16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  <c r="S60" s="19"/>
    </row>
    <row r="61" spans="1:19" ht="19.5" customHeight="1">
      <c r="A61" s="1">
        <v>8</v>
      </c>
      <c r="B61" s="7" t="s">
        <v>37</v>
      </c>
      <c r="C61" s="15">
        <v>0</v>
      </c>
      <c r="D61" s="15">
        <v>0</v>
      </c>
      <c r="E61" s="15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9"/>
      <c r="S61" s="19"/>
    </row>
    <row r="62" spans="1:19" ht="19.5" customHeight="1">
      <c r="A62" s="2" t="s">
        <v>38</v>
      </c>
      <c r="B62" s="10" t="s">
        <v>83</v>
      </c>
      <c r="C62" s="15"/>
      <c r="D62" s="16"/>
      <c r="E62" s="16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9"/>
      <c r="S62" s="19"/>
    </row>
    <row r="63" spans="1:19" ht="19.5" customHeight="1">
      <c r="A63" s="2" t="s">
        <v>39</v>
      </c>
      <c r="B63" s="10" t="s">
        <v>21</v>
      </c>
      <c r="C63" s="15"/>
      <c r="D63" s="16"/>
      <c r="E63" s="16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9"/>
      <c r="S63" s="19"/>
    </row>
    <row r="64" spans="1:19" ht="19.5" customHeight="1">
      <c r="A64" s="1">
        <v>9</v>
      </c>
      <c r="B64" s="7" t="s">
        <v>40</v>
      </c>
      <c r="C64" s="15">
        <v>0</v>
      </c>
      <c r="D64" s="15">
        <v>0</v>
      </c>
      <c r="E64" s="15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9"/>
      <c r="S64" s="19"/>
    </row>
    <row r="65" spans="1:19" ht="19.5" customHeight="1">
      <c r="A65" s="2" t="s">
        <v>41</v>
      </c>
      <c r="B65" s="10" t="s">
        <v>83</v>
      </c>
      <c r="C65" s="15"/>
      <c r="D65" s="16"/>
      <c r="E65" s="16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9"/>
      <c r="S65" s="19"/>
    </row>
    <row r="66" spans="1:19" ht="19.5" customHeight="1">
      <c r="A66" s="2" t="s">
        <v>42</v>
      </c>
      <c r="B66" s="10" t="s">
        <v>21</v>
      </c>
      <c r="C66" s="15"/>
      <c r="D66" s="16"/>
      <c r="E66" s="16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9"/>
      <c r="S66" s="19"/>
    </row>
    <row r="67" spans="1:19" ht="19.5" customHeight="1">
      <c r="A67" s="1">
        <v>10</v>
      </c>
      <c r="B67" s="7" t="s">
        <v>43</v>
      </c>
      <c r="C67" s="15">
        <v>0</v>
      </c>
      <c r="D67" s="15">
        <v>0</v>
      </c>
      <c r="E67" s="15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9"/>
      <c r="S67" s="19"/>
    </row>
    <row r="68" spans="1:19" ht="19.5" customHeight="1">
      <c r="A68" s="2" t="s">
        <v>44</v>
      </c>
      <c r="B68" s="10" t="s">
        <v>83</v>
      </c>
      <c r="C68" s="15"/>
      <c r="D68" s="16"/>
      <c r="E68" s="16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9"/>
      <c r="S68" s="19"/>
    </row>
    <row r="69" spans="1:19" ht="19.5" customHeight="1">
      <c r="A69" s="2" t="s">
        <v>45</v>
      </c>
      <c r="B69" s="10" t="s">
        <v>21</v>
      </c>
      <c r="C69" s="15"/>
      <c r="D69" s="16"/>
      <c r="E69" s="16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9"/>
      <c r="S69" s="19"/>
    </row>
    <row r="70" spans="1:19" ht="19.5" customHeight="1">
      <c r="A70" s="1" t="s">
        <v>5</v>
      </c>
      <c r="B70" s="7" t="s">
        <v>46</v>
      </c>
      <c r="C70" s="15">
        <v>0</v>
      </c>
      <c r="D70" s="15">
        <v>0</v>
      </c>
      <c r="E70" s="15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9"/>
      <c r="S70" s="19"/>
    </row>
    <row r="71" spans="1:19" ht="19.5" customHeight="1">
      <c r="A71" s="1" t="s">
        <v>11</v>
      </c>
      <c r="B71" s="7" t="s">
        <v>47</v>
      </c>
      <c r="C71" s="15">
        <v>0</v>
      </c>
      <c r="D71" s="15">
        <v>0</v>
      </c>
      <c r="E71" s="15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9"/>
      <c r="S71" s="19"/>
    </row>
  </sheetData>
  <sheetProtection formatCells="0" formatColumns="0" formatRows="0" insertColumns="0" insertRows="0" insertHyperlinks="0" deleteColumns="0" deleteRows="0" sort="0" autoFilter="0" pivotTables="0"/>
  <mergeCells count="14">
    <mergeCell ref="A2:B2"/>
    <mergeCell ref="A3:B3"/>
    <mergeCell ref="F9:Q9"/>
    <mergeCell ref="A1:E1"/>
    <mergeCell ref="A9:A10"/>
    <mergeCell ref="B9:B10"/>
    <mergeCell ref="C9:C10"/>
    <mergeCell ref="D9:D10"/>
    <mergeCell ref="E9:E10"/>
    <mergeCell ref="A4:E4"/>
    <mergeCell ref="A5:E5"/>
    <mergeCell ref="A6:E6"/>
    <mergeCell ref="C8:E8"/>
    <mergeCell ref="A7:F7"/>
  </mergeCells>
  <printOptions/>
  <pageMargins left="0.26" right="0" top="0.5511811023622047" bottom="0.5118110236220472" header="0.31496062992125984" footer="0.1968503937007874"/>
  <pageSetup horizontalDpi="600" verticalDpi="600" orientation="landscape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nguyenthuthuy1</dc:creator>
  <cp:keywords/>
  <dc:description/>
  <cp:lastModifiedBy>USER</cp:lastModifiedBy>
  <cp:lastPrinted>2019-06-26T07:07:04Z</cp:lastPrinted>
  <dcterms:created xsi:type="dcterms:W3CDTF">2016-10-14T13:52:32Z</dcterms:created>
  <dcterms:modified xsi:type="dcterms:W3CDTF">2019-06-26T07:11:57Z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ic_System_Copyrig">
    <vt:lpwstr/>
  </property>
</Properties>
</file>