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defaultThemeVersion="166925"/>
  <mc:AlternateContent xmlns:mc="http://schemas.openxmlformats.org/markup-compatibility/2006">
    <mc:Choice Requires="x15">
      <x15ac:absPath xmlns:x15ac="http://schemas.microsoft.com/office/spreadsheetml/2010/11/ac" url="J:\My Drive\Vinh\Nam 2023\12.18. Chuan bi cac nd TK nam\To chuc Hoi nghi\3. CB tai lieu\"/>
    </mc:Choice>
  </mc:AlternateContent>
  <xr:revisionPtr revIDLastSave="0" documentId="8_{B43F9685-9463-4CD3-A9A7-50F1986C3747}" xr6:coauthVersionLast="36" xr6:coauthVersionMax="36" xr10:uidLastSave="{00000000-0000-0000-0000-000000000000}"/>
  <bookViews>
    <workbookView xWindow="12945" yWindow="0" windowWidth="13230" windowHeight="14760" firstSheet="1" activeTab="1" xr2:uid="{00000000-000D-0000-FFFF-FFFF00000000}"/>
  </bookViews>
  <sheets>
    <sheet name="foxz" sheetId="2" state="veryHidden" r:id="rId1"/>
    <sheet name="PLV." sheetId="3" r:id="rId2"/>
    <sheet name="PLV" sheetId="1" state="hidden" r:id="rId3"/>
  </sheets>
  <definedNames>
    <definedName name="_xlnm._FilterDatabase" localSheetId="2" hidden="1">PLV!$A$7:$N$353</definedName>
    <definedName name="_xlnm._FilterDatabase" localSheetId="1" hidden="1">PLV.!$A$7:$N$381</definedName>
    <definedName name="_xlnm.Print_Area" localSheetId="2">PLV!$A$1:$M$349</definedName>
    <definedName name="_xlnm.Print_Area" localSheetId="1">PLV.!$A$1:$M$374</definedName>
    <definedName name="_xlnm.Print_Titles" localSheetId="2">PLV!$5:$7</definedName>
    <definedName name="_xlnm.Print_Titles" localSheetId="1">PLV.!$5:$7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51" i="3" l="1"/>
  <c r="E351" i="3"/>
  <c r="F351" i="3"/>
  <c r="G351" i="3"/>
  <c r="H351" i="3"/>
  <c r="I351" i="3"/>
  <c r="J351" i="3"/>
  <c r="C351" i="3"/>
  <c r="D369" i="3"/>
  <c r="E369" i="3"/>
  <c r="F369" i="3"/>
  <c r="G369" i="3"/>
  <c r="H369" i="3"/>
  <c r="I369" i="3"/>
  <c r="J369" i="3"/>
  <c r="C369" i="3"/>
  <c r="D372" i="3"/>
  <c r="D366" i="3"/>
  <c r="E366" i="3"/>
  <c r="F366" i="3"/>
  <c r="G366" i="3"/>
  <c r="H366" i="3"/>
  <c r="I366" i="3"/>
  <c r="J366" i="3"/>
  <c r="K366" i="3"/>
  <c r="C366" i="3"/>
  <c r="D363" i="3"/>
  <c r="E363" i="3"/>
  <c r="F363" i="3"/>
  <c r="G363" i="3"/>
  <c r="H363" i="3"/>
  <c r="I363" i="3"/>
  <c r="J363" i="3"/>
  <c r="C363" i="3"/>
  <c r="D360" i="3"/>
  <c r="E360" i="3"/>
  <c r="F360" i="3"/>
  <c r="G360" i="3"/>
  <c r="H360" i="3"/>
  <c r="I360" i="3"/>
  <c r="J360" i="3"/>
  <c r="C360" i="3"/>
  <c r="D355" i="3"/>
  <c r="E355" i="3"/>
  <c r="F355" i="3"/>
  <c r="G355" i="3"/>
  <c r="H355" i="3"/>
  <c r="I355" i="3"/>
  <c r="J355" i="3"/>
  <c r="C355" i="3"/>
  <c r="E340" i="3"/>
  <c r="F340" i="3"/>
  <c r="G340" i="3"/>
  <c r="H340" i="3"/>
  <c r="I340" i="3"/>
  <c r="J340" i="3"/>
  <c r="D340" i="3"/>
  <c r="C344" i="3"/>
  <c r="D373" i="3"/>
  <c r="E373" i="3"/>
  <c r="E372" i="3" s="1"/>
  <c r="F373" i="3"/>
  <c r="G373" i="3"/>
  <c r="H373" i="3"/>
  <c r="I373" i="3"/>
  <c r="I372" i="3" s="1"/>
  <c r="L372" i="3" s="1"/>
  <c r="C373" i="3"/>
  <c r="C372" i="3" s="1"/>
  <c r="J377" i="3"/>
  <c r="J376" i="3" s="1"/>
  <c r="J373" i="3" s="1"/>
  <c r="J372" i="3" s="1"/>
  <c r="J310" i="3"/>
  <c r="J309" i="3" s="1"/>
  <c r="J306" i="3" s="1"/>
  <c r="H129" i="3"/>
  <c r="J131" i="3"/>
  <c r="J129" i="3" s="1"/>
  <c r="H111" i="3"/>
  <c r="J113" i="3"/>
  <c r="J111" i="3" s="1"/>
  <c r="M372" i="3" l="1"/>
  <c r="J313" i="3"/>
  <c r="L10" i="3"/>
  <c r="L11" i="3"/>
  <c r="L12" i="3"/>
  <c r="L13" i="3"/>
  <c r="L14" i="3"/>
  <c r="L15" i="3"/>
  <c r="L16" i="3"/>
  <c r="L17" i="3"/>
  <c r="L18" i="3"/>
  <c r="L19" i="3"/>
  <c r="L20" i="3"/>
  <c r="L21" i="3"/>
  <c r="L22" i="3"/>
  <c r="L38" i="3"/>
  <c r="L39" i="3"/>
  <c r="L45" i="3"/>
  <c r="L46" i="3"/>
  <c r="L53" i="3"/>
  <c r="L54" i="3"/>
  <c r="L55" i="3"/>
  <c r="L61" i="3"/>
  <c r="L62" i="3"/>
  <c r="L68" i="3"/>
  <c r="L79" i="3"/>
  <c r="L80" i="3"/>
  <c r="L83" i="3"/>
  <c r="L85" i="3"/>
  <c r="L86" i="3"/>
  <c r="L88" i="3"/>
  <c r="L89" i="3"/>
  <c r="L90" i="3"/>
  <c r="L95" i="3"/>
  <c r="L99" i="3"/>
  <c r="L110" i="3"/>
  <c r="L114" i="3"/>
  <c r="L115" i="3"/>
  <c r="L117" i="3"/>
  <c r="L126" i="3"/>
  <c r="L127" i="3"/>
  <c r="L133" i="3"/>
  <c r="L134" i="3"/>
  <c r="L138" i="3"/>
  <c r="L146" i="3"/>
  <c r="L147" i="3"/>
  <c r="L152" i="3"/>
  <c r="L153" i="3"/>
  <c r="L155" i="3"/>
  <c r="L166" i="3"/>
  <c r="L167" i="3"/>
  <c r="L173" i="3"/>
  <c r="L179" i="3"/>
  <c r="L180" i="3"/>
  <c r="L184" i="3"/>
  <c r="L185" i="3"/>
  <c r="L187" i="3"/>
  <c r="L188" i="3"/>
  <c r="L189" i="3"/>
  <c r="L190" i="3"/>
  <c r="L191" i="3"/>
  <c r="L192" i="3"/>
  <c r="L193" i="3"/>
  <c r="L194" i="3"/>
  <c r="L195" i="3"/>
  <c r="L196" i="3"/>
  <c r="L197" i="3"/>
  <c r="L198" i="3"/>
  <c r="L200" i="3"/>
  <c r="L202" i="3"/>
  <c r="L203" i="3"/>
  <c r="L204" i="3"/>
  <c r="L205" i="3"/>
  <c r="L206" i="3"/>
  <c r="L207" i="3"/>
  <c r="L208" i="3"/>
  <c r="L209" i="3"/>
  <c r="L210" i="3"/>
  <c r="L211" i="3"/>
  <c r="L213" i="3"/>
  <c r="L214" i="3"/>
  <c r="L215" i="3"/>
  <c r="L216" i="3"/>
  <c r="L217" i="3"/>
  <c r="L218" i="3"/>
  <c r="L219" i="3"/>
  <c r="L220" i="3"/>
  <c r="L221" i="3"/>
  <c r="L223" i="3"/>
  <c r="L225" i="3"/>
  <c r="L226" i="3"/>
  <c r="L228" i="3"/>
  <c r="L229" i="3"/>
  <c r="L230" i="3"/>
  <c r="L231" i="3"/>
  <c r="L232" i="3"/>
  <c r="L233" i="3"/>
  <c r="L234" i="3"/>
  <c r="L235" i="3"/>
  <c r="L236" i="3"/>
  <c r="L237" i="3"/>
  <c r="L243" i="3"/>
  <c r="L246" i="3"/>
  <c r="L247" i="3"/>
  <c r="L253" i="3"/>
  <c r="L254" i="3"/>
  <c r="L257" i="3"/>
  <c r="L258" i="3"/>
  <c r="L259" i="3"/>
  <c r="L260" i="3"/>
  <c r="L261" i="3"/>
  <c r="L262" i="3"/>
  <c r="L263" i="3"/>
  <c r="L264" i="3"/>
  <c r="L266" i="3"/>
  <c r="L267" i="3"/>
  <c r="L269" i="3"/>
  <c r="L270" i="3"/>
  <c r="L271" i="3"/>
  <c r="L272" i="3"/>
  <c r="L278" i="3"/>
  <c r="L279" i="3"/>
  <c r="L280" i="3"/>
  <c r="L283" i="3"/>
  <c r="L285" i="3"/>
  <c r="L286" i="3"/>
  <c r="L287" i="3"/>
  <c r="L288" i="3"/>
  <c r="L289" i="3"/>
  <c r="L290" i="3"/>
  <c r="L291" i="3"/>
  <c r="L292" i="3"/>
  <c r="L293" i="3"/>
  <c r="L294" i="3"/>
  <c r="L297" i="3"/>
  <c r="L298" i="3"/>
  <c r="L299" i="3"/>
  <c r="L302" i="3"/>
  <c r="L304" i="3"/>
  <c r="L307" i="3"/>
  <c r="L308" i="3"/>
  <c r="L314" i="3"/>
  <c r="L315" i="3"/>
  <c r="L316" i="3"/>
  <c r="L319" i="3"/>
  <c r="L321" i="3"/>
  <c r="L323" i="3"/>
  <c r="L324" i="3"/>
  <c r="L326" i="3"/>
  <c r="L327" i="3"/>
  <c r="L328" i="3"/>
  <c r="L329" i="3"/>
  <c r="L330" i="3"/>
  <c r="L331" i="3"/>
  <c r="L332" i="3"/>
  <c r="L333" i="3"/>
  <c r="L338" i="3"/>
  <c r="L339" i="3"/>
  <c r="L341" i="3"/>
  <c r="L342" i="3"/>
  <c r="L346" i="3"/>
  <c r="L348" i="3"/>
  <c r="L350" i="3"/>
  <c r="L352" i="3"/>
  <c r="L353" i="3"/>
  <c r="L356" i="3"/>
  <c r="L357" i="3"/>
  <c r="L358" i="3"/>
  <c r="L361" i="3"/>
  <c r="L364" i="3"/>
  <c r="L367" i="3"/>
  <c r="L370" i="3"/>
  <c r="L374" i="3"/>
  <c r="L375" i="3"/>
  <c r="L381" i="3"/>
  <c r="D284" i="3"/>
  <c r="E284" i="3"/>
  <c r="F284" i="3"/>
  <c r="G284" i="3"/>
  <c r="H284" i="3"/>
  <c r="I284" i="3"/>
  <c r="J284" i="3"/>
  <c r="C284" i="3"/>
  <c r="L284" i="3" l="1"/>
  <c r="H222" i="3"/>
  <c r="C186" i="3" l="1"/>
  <c r="K155" i="3"/>
  <c r="J154" i="3"/>
  <c r="I154" i="3"/>
  <c r="E154" i="3"/>
  <c r="D154" i="3"/>
  <c r="C154" i="3"/>
  <c r="L154" i="3" l="1"/>
  <c r="K154" i="3"/>
  <c r="I349" i="3"/>
  <c r="D349" i="3"/>
  <c r="L349" i="3" l="1"/>
  <c r="H63" i="3"/>
  <c r="C64" i="3"/>
  <c r="C63" i="3" s="1"/>
  <c r="D113" i="3"/>
  <c r="F96" i="3"/>
  <c r="G96" i="3"/>
  <c r="H96" i="3"/>
  <c r="I109" i="3"/>
  <c r="D109" i="3"/>
  <c r="E94" i="3"/>
  <c r="F94" i="3"/>
  <c r="G94" i="3"/>
  <c r="H94" i="3"/>
  <c r="H71" i="3" s="1"/>
  <c r="I94" i="3"/>
  <c r="D94" i="3"/>
  <c r="D73" i="3"/>
  <c r="C227" i="3"/>
  <c r="J227" i="3"/>
  <c r="I227" i="3"/>
  <c r="E199" i="3"/>
  <c r="E186" i="3" s="1"/>
  <c r="F199" i="3"/>
  <c r="F186" i="3" s="1"/>
  <c r="G199" i="3"/>
  <c r="G186" i="3" s="1"/>
  <c r="H199" i="3"/>
  <c r="H186" i="3" s="1"/>
  <c r="I199" i="3"/>
  <c r="D199" i="3"/>
  <c r="D186" i="3" s="1"/>
  <c r="H32" i="3"/>
  <c r="H40" i="3"/>
  <c r="H47" i="3"/>
  <c r="C41" i="3"/>
  <c r="C40" i="3" s="1"/>
  <c r="C33" i="3"/>
  <c r="C32" i="3" s="1"/>
  <c r="L94" i="3" l="1"/>
  <c r="I186" i="3"/>
  <c r="L186" i="3" s="1"/>
  <c r="L199" i="3"/>
  <c r="L109" i="3"/>
  <c r="D71" i="3"/>
  <c r="M381" i="3"/>
  <c r="J380" i="3"/>
  <c r="J379" i="3" s="1"/>
  <c r="I380" i="3"/>
  <c r="L380" i="3" s="1"/>
  <c r="E380" i="3"/>
  <c r="E379" i="3" s="1"/>
  <c r="D380" i="3"/>
  <c r="D379" i="3" s="1"/>
  <c r="C380" i="3"/>
  <c r="C379" i="3" s="1"/>
  <c r="M375" i="3"/>
  <c r="M370" i="3"/>
  <c r="M367" i="3"/>
  <c r="M361" i="3"/>
  <c r="K361" i="3"/>
  <c r="M358" i="3"/>
  <c r="K358" i="3"/>
  <c r="M357" i="3"/>
  <c r="M356" i="3"/>
  <c r="K356" i="3"/>
  <c r="M353" i="3"/>
  <c r="M348" i="3"/>
  <c r="M346" i="3"/>
  <c r="K345" i="3"/>
  <c r="I345" i="3"/>
  <c r="L345" i="3" s="1"/>
  <c r="J344" i="3"/>
  <c r="G344" i="3"/>
  <c r="F344" i="3"/>
  <c r="E344" i="3"/>
  <c r="D344" i="3"/>
  <c r="M342" i="3"/>
  <c r="M341" i="3"/>
  <c r="M338" i="3"/>
  <c r="K338" i="3"/>
  <c r="J337" i="3"/>
  <c r="I337" i="3"/>
  <c r="H337" i="3"/>
  <c r="G337" i="3"/>
  <c r="F337" i="3"/>
  <c r="E337" i="3"/>
  <c r="D337" i="3"/>
  <c r="C337" i="3"/>
  <c r="M333" i="3"/>
  <c r="K333" i="3"/>
  <c r="M332" i="3"/>
  <c r="K332" i="3"/>
  <c r="M331" i="3"/>
  <c r="K331" i="3"/>
  <c r="M330" i="3"/>
  <c r="K330" i="3"/>
  <c r="M329" i="3"/>
  <c r="K329" i="3"/>
  <c r="M328" i="3"/>
  <c r="K328" i="3"/>
  <c r="M327" i="3"/>
  <c r="K327" i="3"/>
  <c r="M326" i="3"/>
  <c r="K326" i="3"/>
  <c r="J325" i="3"/>
  <c r="I325" i="3"/>
  <c r="G325" i="3"/>
  <c r="F325" i="3"/>
  <c r="E325" i="3"/>
  <c r="D325" i="3"/>
  <c r="C325" i="3"/>
  <c r="J322" i="3"/>
  <c r="I322" i="3"/>
  <c r="E322" i="3"/>
  <c r="D322" i="3"/>
  <c r="C322" i="3"/>
  <c r="M321" i="3"/>
  <c r="J320" i="3"/>
  <c r="I320" i="3"/>
  <c r="G320" i="3"/>
  <c r="F320" i="3"/>
  <c r="E320" i="3"/>
  <c r="D320" i="3"/>
  <c r="C320" i="3"/>
  <c r="M319" i="3"/>
  <c r="J318" i="3"/>
  <c r="I318" i="3"/>
  <c r="G318" i="3"/>
  <c r="F318" i="3"/>
  <c r="E318" i="3"/>
  <c r="D318" i="3"/>
  <c r="C318" i="3"/>
  <c r="J312" i="3"/>
  <c r="I313" i="3"/>
  <c r="H313" i="3"/>
  <c r="H312" i="3" s="1"/>
  <c r="G313" i="3"/>
  <c r="G312" i="3" s="1"/>
  <c r="F313" i="3"/>
  <c r="F312" i="3" s="1"/>
  <c r="E313" i="3"/>
  <c r="E312" i="3" s="1"/>
  <c r="D313" i="3"/>
  <c r="D312" i="3" s="1"/>
  <c r="C313" i="3"/>
  <c r="C312" i="3" s="1"/>
  <c r="I306" i="3"/>
  <c r="H306" i="3"/>
  <c r="H305" i="3" s="1"/>
  <c r="G306" i="3"/>
  <c r="G305" i="3" s="1"/>
  <c r="F306" i="3"/>
  <c r="F305" i="3" s="1"/>
  <c r="E306" i="3"/>
  <c r="E305" i="3" s="1"/>
  <c r="D306" i="3"/>
  <c r="D305" i="3" s="1"/>
  <c r="C306" i="3"/>
  <c r="C305" i="3" s="1"/>
  <c r="J305" i="3"/>
  <c r="K304" i="3"/>
  <c r="J303" i="3"/>
  <c r="I303" i="3"/>
  <c r="G303" i="3"/>
  <c r="F303" i="3"/>
  <c r="E303" i="3"/>
  <c r="D303" i="3"/>
  <c r="C303" i="3"/>
  <c r="M302" i="3"/>
  <c r="K302" i="3"/>
  <c r="J301" i="3"/>
  <c r="I301" i="3"/>
  <c r="H301" i="3"/>
  <c r="H300" i="3" s="1"/>
  <c r="G301" i="3"/>
  <c r="F301" i="3"/>
  <c r="E301" i="3"/>
  <c r="D301" i="3"/>
  <c r="C301" i="3"/>
  <c r="M299" i="3"/>
  <c r="K299" i="3"/>
  <c r="M297" i="3"/>
  <c r="K297" i="3"/>
  <c r="J296" i="3"/>
  <c r="I296" i="3"/>
  <c r="H296" i="3"/>
  <c r="G296" i="3"/>
  <c r="G295" i="3" s="1"/>
  <c r="F296" i="3"/>
  <c r="F295" i="3" s="1"/>
  <c r="E296" i="3"/>
  <c r="E295" i="3" s="1"/>
  <c r="D296" i="3"/>
  <c r="D295" i="3" s="1"/>
  <c r="C296" i="3"/>
  <c r="C295" i="3" s="1"/>
  <c r="M286" i="3"/>
  <c r="K286" i="3"/>
  <c r="M285" i="3"/>
  <c r="K285" i="3"/>
  <c r="E282" i="3"/>
  <c r="D282" i="3"/>
  <c r="D281" i="3" s="1"/>
  <c r="C282" i="3"/>
  <c r="C281" i="3" s="1"/>
  <c r="I282" i="3"/>
  <c r="M278" i="3"/>
  <c r="K278" i="3"/>
  <c r="J277" i="3"/>
  <c r="J276" i="3" s="1"/>
  <c r="J275" i="3" s="1"/>
  <c r="I277" i="3"/>
  <c r="E277" i="3"/>
  <c r="E276" i="3" s="1"/>
  <c r="E275" i="3" s="1"/>
  <c r="D277" i="3"/>
  <c r="D276" i="3" s="1"/>
  <c r="D275" i="3" s="1"/>
  <c r="C277" i="3"/>
  <c r="C276" i="3" s="1"/>
  <c r="C275" i="3" s="1"/>
  <c r="I276" i="3"/>
  <c r="H276" i="3"/>
  <c r="G276" i="3"/>
  <c r="G275" i="3" s="1"/>
  <c r="G274" i="3" s="1"/>
  <c r="F276" i="3"/>
  <c r="F275" i="3" s="1"/>
  <c r="F274" i="3" s="1"/>
  <c r="M271" i="3"/>
  <c r="K271" i="3"/>
  <c r="M270" i="3"/>
  <c r="M269" i="3"/>
  <c r="J268" i="3"/>
  <c r="J265" i="3" s="1"/>
  <c r="I268" i="3"/>
  <c r="E268" i="3"/>
  <c r="E265" i="3" s="1"/>
  <c r="D268" i="3"/>
  <c r="D265" i="3" s="1"/>
  <c r="C268" i="3"/>
  <c r="C265" i="3" s="1"/>
  <c r="M267" i="3"/>
  <c r="K267" i="3"/>
  <c r="M266" i="3"/>
  <c r="K266" i="3"/>
  <c r="G265" i="3"/>
  <c r="F265" i="3"/>
  <c r="M262" i="3"/>
  <c r="K262" i="3"/>
  <c r="M261" i="3"/>
  <c r="K261" i="3"/>
  <c r="M260" i="3"/>
  <c r="K260" i="3"/>
  <c r="M259" i="3"/>
  <c r="K259" i="3"/>
  <c r="M258" i="3"/>
  <c r="K258" i="3"/>
  <c r="M257" i="3"/>
  <c r="K257" i="3"/>
  <c r="J256" i="3"/>
  <c r="I256" i="3"/>
  <c r="G256" i="3"/>
  <c r="F256" i="3"/>
  <c r="E256" i="3"/>
  <c r="D256" i="3"/>
  <c r="C256" i="3"/>
  <c r="K254" i="3"/>
  <c r="K252" i="3"/>
  <c r="I252" i="3"/>
  <c r="L252" i="3" s="1"/>
  <c r="K251" i="3"/>
  <c r="I251" i="3"/>
  <c r="L251" i="3" s="1"/>
  <c r="K250" i="3"/>
  <c r="I250" i="3"/>
  <c r="L250" i="3" s="1"/>
  <c r="J249" i="3"/>
  <c r="J248" i="3" s="1"/>
  <c r="H249" i="3"/>
  <c r="H248" i="3" s="1"/>
  <c r="G249" i="3"/>
  <c r="G248" i="3" s="1"/>
  <c r="F249" i="3"/>
  <c r="F248" i="3" s="1"/>
  <c r="E249" i="3"/>
  <c r="D249" i="3"/>
  <c r="D248" i="3" s="1"/>
  <c r="C249" i="3"/>
  <c r="C248" i="3" s="1"/>
  <c r="K247" i="3"/>
  <c r="M247" i="3"/>
  <c r="K245" i="3"/>
  <c r="I245" i="3"/>
  <c r="L245" i="3" s="1"/>
  <c r="K244" i="3"/>
  <c r="I244" i="3"/>
  <c r="L244" i="3" s="1"/>
  <c r="M243" i="3"/>
  <c r="K243" i="3"/>
  <c r="J242" i="3"/>
  <c r="J241" i="3" s="1"/>
  <c r="G242" i="3"/>
  <c r="G241" i="3" s="1"/>
  <c r="F242" i="3"/>
  <c r="F241" i="3" s="1"/>
  <c r="E242" i="3"/>
  <c r="E241" i="3" s="1"/>
  <c r="D242" i="3"/>
  <c r="D241" i="3" s="1"/>
  <c r="C242" i="3"/>
  <c r="C241" i="3" s="1"/>
  <c r="H241" i="3"/>
  <c r="M232" i="3"/>
  <c r="K232" i="3"/>
  <c r="M231" i="3"/>
  <c r="K231" i="3"/>
  <c r="M230" i="3"/>
  <c r="K230" i="3"/>
  <c r="M229" i="3"/>
  <c r="K229" i="3"/>
  <c r="M228" i="3"/>
  <c r="K228" i="3"/>
  <c r="G227" i="3"/>
  <c r="F227" i="3"/>
  <c r="F224" i="3" s="1"/>
  <c r="F222" i="3" s="1"/>
  <c r="E227" i="3"/>
  <c r="D227" i="3"/>
  <c r="D224" i="3" s="1"/>
  <c r="D222" i="3" s="1"/>
  <c r="C224" i="3"/>
  <c r="C222" i="3" s="1"/>
  <c r="M226" i="3"/>
  <c r="K226" i="3"/>
  <c r="M225" i="3"/>
  <c r="K225" i="3"/>
  <c r="J224" i="3"/>
  <c r="J222" i="3" s="1"/>
  <c r="G224" i="3"/>
  <c r="G222" i="3" s="1"/>
  <c r="M223" i="3"/>
  <c r="K223" i="3"/>
  <c r="M218" i="3"/>
  <c r="M217" i="3"/>
  <c r="M216" i="3"/>
  <c r="M215" i="3"/>
  <c r="M214" i="3"/>
  <c r="K214" i="3"/>
  <c r="M213" i="3"/>
  <c r="J212" i="3"/>
  <c r="J201" i="3" s="1"/>
  <c r="I212" i="3"/>
  <c r="E212" i="3"/>
  <c r="D212" i="3"/>
  <c r="D201" i="3" s="1"/>
  <c r="C212" i="3"/>
  <c r="C201" i="3" s="1"/>
  <c r="M211" i="3"/>
  <c r="M210" i="3"/>
  <c r="M209" i="3"/>
  <c r="K209" i="3"/>
  <c r="M208" i="3"/>
  <c r="K208" i="3"/>
  <c r="M207" i="3"/>
  <c r="K207" i="3"/>
  <c r="K206" i="3"/>
  <c r="K205" i="3"/>
  <c r="M204" i="3"/>
  <c r="M203" i="3"/>
  <c r="K203" i="3"/>
  <c r="K202" i="3"/>
  <c r="H201" i="3"/>
  <c r="G201" i="3"/>
  <c r="F201" i="3"/>
  <c r="M196" i="3"/>
  <c r="M194" i="3"/>
  <c r="K194" i="3"/>
  <c r="K193" i="3"/>
  <c r="J193" i="3"/>
  <c r="J186" i="3" s="1"/>
  <c r="M190" i="3"/>
  <c r="K190" i="3"/>
  <c r="M189" i="3"/>
  <c r="K189" i="3"/>
  <c r="M188" i="3"/>
  <c r="K188" i="3"/>
  <c r="K187" i="3"/>
  <c r="M187" i="3"/>
  <c r="M184" i="3"/>
  <c r="K184" i="3"/>
  <c r="J183" i="3"/>
  <c r="I183" i="3"/>
  <c r="H183" i="3"/>
  <c r="G183" i="3"/>
  <c r="F183" i="3"/>
  <c r="E183" i="3"/>
  <c r="D183" i="3"/>
  <c r="C183" i="3"/>
  <c r="K178" i="3"/>
  <c r="I178" i="3"/>
  <c r="K177" i="3"/>
  <c r="I177" i="3"/>
  <c r="L177" i="3" s="1"/>
  <c r="K176" i="3"/>
  <c r="I176" i="3"/>
  <c r="L176" i="3" s="1"/>
  <c r="J175" i="3"/>
  <c r="E175" i="3"/>
  <c r="D175" i="3"/>
  <c r="D174" i="3" s="1"/>
  <c r="C175" i="3"/>
  <c r="C174" i="3" s="1"/>
  <c r="H174" i="3"/>
  <c r="G174" i="3"/>
  <c r="F174" i="3"/>
  <c r="I172" i="3"/>
  <c r="K171" i="3"/>
  <c r="I171" i="3"/>
  <c r="L171" i="3" s="1"/>
  <c r="K170" i="3"/>
  <c r="I170" i="3"/>
  <c r="L170" i="3" s="1"/>
  <c r="J169" i="3"/>
  <c r="J168" i="3" s="1"/>
  <c r="G169" i="3"/>
  <c r="G168" i="3" s="1"/>
  <c r="F169" i="3"/>
  <c r="F168" i="3" s="1"/>
  <c r="E169" i="3"/>
  <c r="E168" i="3" s="1"/>
  <c r="D169" i="3"/>
  <c r="D168" i="3" s="1"/>
  <c r="C169" i="3"/>
  <c r="C168" i="3" s="1"/>
  <c r="K165" i="3"/>
  <c r="I165" i="3"/>
  <c r="L165" i="3" s="1"/>
  <c r="C165" i="3"/>
  <c r="C163" i="3" s="1"/>
  <c r="C162" i="3" s="1"/>
  <c r="K164" i="3"/>
  <c r="I164" i="3"/>
  <c r="L164" i="3" s="1"/>
  <c r="J163" i="3"/>
  <c r="J162" i="3" s="1"/>
  <c r="G163" i="3"/>
  <c r="G162" i="3" s="1"/>
  <c r="F163" i="3"/>
  <c r="F162" i="3" s="1"/>
  <c r="E163" i="3"/>
  <c r="E162" i="3" s="1"/>
  <c r="D163" i="3"/>
  <c r="D162" i="3" s="1"/>
  <c r="H162" i="3"/>
  <c r="K157" i="3"/>
  <c r="I157" i="3"/>
  <c r="L157" i="3" s="1"/>
  <c r="J156" i="3"/>
  <c r="G156" i="3"/>
  <c r="F156" i="3"/>
  <c r="E156" i="3"/>
  <c r="D156" i="3"/>
  <c r="C156" i="3"/>
  <c r="I151" i="3"/>
  <c r="L151" i="3" s="1"/>
  <c r="I150" i="3"/>
  <c r="L150" i="3" s="1"/>
  <c r="K149" i="3"/>
  <c r="I149" i="3"/>
  <c r="L149" i="3" s="1"/>
  <c r="K148" i="3"/>
  <c r="I148" i="3"/>
  <c r="L148" i="3" s="1"/>
  <c r="K145" i="3"/>
  <c r="I145" i="3"/>
  <c r="I144" i="3"/>
  <c r="L144" i="3" s="1"/>
  <c r="K143" i="3"/>
  <c r="I143" i="3"/>
  <c r="L143" i="3" s="1"/>
  <c r="J142" i="3"/>
  <c r="G142" i="3"/>
  <c r="G140" i="3" s="1"/>
  <c r="F142" i="3"/>
  <c r="F140" i="3" s="1"/>
  <c r="E142" i="3"/>
  <c r="D142" i="3"/>
  <c r="D140" i="3" s="1"/>
  <c r="C142" i="3"/>
  <c r="C140" i="3" s="1"/>
  <c r="I141" i="3"/>
  <c r="H140" i="3"/>
  <c r="H70" i="3" s="1"/>
  <c r="K139" i="3"/>
  <c r="I139" i="3"/>
  <c r="L139" i="3" s="1"/>
  <c r="I137" i="3"/>
  <c r="L137" i="3" s="1"/>
  <c r="K136" i="3"/>
  <c r="I136" i="3"/>
  <c r="L136" i="3" s="1"/>
  <c r="I135" i="3"/>
  <c r="L135" i="3" s="1"/>
  <c r="M134" i="3"/>
  <c r="K133" i="3"/>
  <c r="M133" i="3"/>
  <c r="K132" i="3"/>
  <c r="I132" i="3"/>
  <c r="G131" i="3"/>
  <c r="G129" i="3" s="1"/>
  <c r="F131" i="3"/>
  <c r="F129" i="3" s="1"/>
  <c r="E131" i="3"/>
  <c r="E129" i="3" s="1"/>
  <c r="D131" i="3"/>
  <c r="D129" i="3" s="1"/>
  <c r="C131" i="3"/>
  <c r="C129" i="3" s="1"/>
  <c r="K130" i="3"/>
  <c r="I130" i="3"/>
  <c r="L130" i="3" s="1"/>
  <c r="I125" i="3"/>
  <c r="L125" i="3" s="1"/>
  <c r="I124" i="3"/>
  <c r="L124" i="3" s="1"/>
  <c r="I123" i="3"/>
  <c r="L123" i="3" s="1"/>
  <c r="K122" i="3"/>
  <c r="I122" i="3"/>
  <c r="L122" i="3" s="1"/>
  <c r="K121" i="3"/>
  <c r="I121" i="3"/>
  <c r="L121" i="3" s="1"/>
  <c r="I120" i="3"/>
  <c r="L120" i="3" s="1"/>
  <c r="K119" i="3"/>
  <c r="I119" i="3"/>
  <c r="L119" i="3" s="1"/>
  <c r="K118" i="3"/>
  <c r="I118" i="3"/>
  <c r="L118" i="3" s="1"/>
  <c r="K117" i="3"/>
  <c r="K116" i="3"/>
  <c r="I116" i="3"/>
  <c r="L116" i="3" s="1"/>
  <c r="K114" i="3"/>
  <c r="G113" i="3"/>
  <c r="G111" i="3" s="1"/>
  <c r="F113" i="3"/>
  <c r="F111" i="3" s="1"/>
  <c r="E113" i="3"/>
  <c r="E111" i="3" s="1"/>
  <c r="C113" i="3"/>
  <c r="C111" i="3" s="1"/>
  <c r="D112" i="3"/>
  <c r="K108" i="3"/>
  <c r="I108" i="3"/>
  <c r="L108" i="3" s="1"/>
  <c r="K107" i="3"/>
  <c r="I107" i="3"/>
  <c r="L107" i="3" s="1"/>
  <c r="I106" i="3"/>
  <c r="L106" i="3" s="1"/>
  <c r="I105" i="3"/>
  <c r="L105" i="3" s="1"/>
  <c r="I104" i="3"/>
  <c r="L104" i="3" s="1"/>
  <c r="I102" i="3"/>
  <c r="L102" i="3" s="1"/>
  <c r="I101" i="3"/>
  <c r="L101" i="3" s="1"/>
  <c r="I100" i="3"/>
  <c r="L100" i="3" s="1"/>
  <c r="J98" i="3"/>
  <c r="J96" i="3" s="1"/>
  <c r="E98" i="3"/>
  <c r="E96" i="3" s="1"/>
  <c r="D98" i="3"/>
  <c r="D96" i="3" s="1"/>
  <c r="C98" i="3"/>
  <c r="C96" i="3" s="1"/>
  <c r="K97" i="3"/>
  <c r="I97" i="3"/>
  <c r="L97" i="3" s="1"/>
  <c r="K93" i="3"/>
  <c r="I93" i="3"/>
  <c r="L93" i="3" s="1"/>
  <c r="K92" i="3"/>
  <c r="I92" i="3"/>
  <c r="L92" i="3" s="1"/>
  <c r="M89" i="3"/>
  <c r="K87" i="3"/>
  <c r="I87" i="3"/>
  <c r="L87" i="3" s="1"/>
  <c r="K86" i="3"/>
  <c r="K84" i="3"/>
  <c r="I84" i="3"/>
  <c r="L84" i="3" s="1"/>
  <c r="M83" i="3"/>
  <c r="I82" i="3"/>
  <c r="I81" i="3"/>
  <c r="L81" i="3" s="1"/>
  <c r="K80" i="3"/>
  <c r="K78" i="3"/>
  <c r="I78" i="3"/>
  <c r="L78" i="3" s="1"/>
  <c r="K77" i="3"/>
  <c r="I77" i="3"/>
  <c r="L77" i="3" s="1"/>
  <c r="K76" i="3"/>
  <c r="I76" i="3"/>
  <c r="L76" i="3" s="1"/>
  <c r="K75" i="3"/>
  <c r="I75" i="3"/>
  <c r="L75" i="3" s="1"/>
  <c r="K74" i="3"/>
  <c r="I74" i="3"/>
  <c r="L74" i="3" s="1"/>
  <c r="J73" i="3"/>
  <c r="J71" i="3" s="1"/>
  <c r="G73" i="3"/>
  <c r="G71" i="3" s="1"/>
  <c r="F73" i="3"/>
  <c r="F71" i="3" s="1"/>
  <c r="E73" i="3"/>
  <c r="E71" i="3" s="1"/>
  <c r="C73" i="3"/>
  <c r="C71" i="3" s="1"/>
  <c r="K72" i="3"/>
  <c r="I72" i="3"/>
  <c r="L72" i="3" s="1"/>
  <c r="I69" i="3"/>
  <c r="K67" i="3"/>
  <c r="I67" i="3"/>
  <c r="L67" i="3" s="1"/>
  <c r="K66" i="3"/>
  <c r="I66" i="3"/>
  <c r="L66" i="3" s="1"/>
  <c r="K65" i="3"/>
  <c r="I65" i="3"/>
  <c r="L65" i="3" s="1"/>
  <c r="J64" i="3"/>
  <c r="G64" i="3"/>
  <c r="G63" i="3" s="1"/>
  <c r="F64" i="3"/>
  <c r="F63" i="3" s="1"/>
  <c r="E64" i="3"/>
  <c r="E63" i="3" s="1"/>
  <c r="D64" i="3"/>
  <c r="D63" i="3" s="1"/>
  <c r="K60" i="3"/>
  <c r="I60" i="3"/>
  <c r="L60" i="3" s="1"/>
  <c r="K59" i="3"/>
  <c r="I59" i="3"/>
  <c r="L59" i="3" s="1"/>
  <c r="H59" i="3"/>
  <c r="K58" i="3"/>
  <c r="I58" i="3"/>
  <c r="L58" i="3" s="1"/>
  <c r="H58" i="3"/>
  <c r="J57" i="3"/>
  <c r="J56" i="3" s="1"/>
  <c r="G57" i="3"/>
  <c r="G56" i="3" s="1"/>
  <c r="F57" i="3"/>
  <c r="E57" i="3"/>
  <c r="E56" i="3" s="1"/>
  <c r="D57" i="3"/>
  <c r="D56" i="3" s="1"/>
  <c r="C57" i="3"/>
  <c r="C56" i="3" s="1"/>
  <c r="F56" i="3"/>
  <c r="M55" i="3"/>
  <c r="K55" i="3"/>
  <c r="K52" i="3"/>
  <c r="I52" i="3"/>
  <c r="L52" i="3" s="1"/>
  <c r="K50" i="3"/>
  <c r="I50" i="3"/>
  <c r="L50" i="3" s="1"/>
  <c r="K49" i="3"/>
  <c r="I49" i="3"/>
  <c r="L49" i="3" s="1"/>
  <c r="J48" i="3"/>
  <c r="J47" i="3" s="1"/>
  <c r="G48" i="3"/>
  <c r="G47" i="3" s="1"/>
  <c r="F48" i="3"/>
  <c r="F47" i="3" s="1"/>
  <c r="E48" i="3"/>
  <c r="E47" i="3" s="1"/>
  <c r="D48" i="3"/>
  <c r="D47" i="3" s="1"/>
  <c r="C48" i="3"/>
  <c r="C47" i="3" s="1"/>
  <c r="K46" i="3"/>
  <c r="K44" i="3"/>
  <c r="I44" i="3"/>
  <c r="L44" i="3" s="1"/>
  <c r="K43" i="3"/>
  <c r="I43" i="3"/>
  <c r="L43" i="3" s="1"/>
  <c r="K42" i="3"/>
  <c r="I42" i="3"/>
  <c r="L42" i="3" s="1"/>
  <c r="J41" i="3"/>
  <c r="J40" i="3" s="1"/>
  <c r="G41" i="3"/>
  <c r="G40" i="3" s="1"/>
  <c r="F41" i="3"/>
  <c r="F40" i="3" s="1"/>
  <c r="E41" i="3"/>
  <c r="E40" i="3" s="1"/>
  <c r="D41" i="3"/>
  <c r="D40" i="3" s="1"/>
  <c r="M39" i="3"/>
  <c r="K39" i="3"/>
  <c r="K37" i="3"/>
  <c r="I37" i="3"/>
  <c r="L37" i="3" s="1"/>
  <c r="K36" i="3"/>
  <c r="I36" i="3"/>
  <c r="L36" i="3" s="1"/>
  <c r="K35" i="3"/>
  <c r="I35" i="3"/>
  <c r="L35" i="3" s="1"/>
  <c r="K34" i="3"/>
  <c r="I34" i="3"/>
  <c r="L34" i="3" s="1"/>
  <c r="J33" i="3"/>
  <c r="J32" i="3" s="1"/>
  <c r="G33" i="3"/>
  <c r="G32" i="3" s="1"/>
  <c r="F33" i="3"/>
  <c r="F32" i="3" s="1"/>
  <c r="E33" i="3"/>
  <c r="E32" i="3" s="1"/>
  <c r="D33" i="3"/>
  <c r="D32" i="3" s="1"/>
  <c r="J27" i="3"/>
  <c r="I27" i="3"/>
  <c r="E27" i="3"/>
  <c r="D27" i="3"/>
  <c r="C27" i="3"/>
  <c r="J26" i="3"/>
  <c r="I26" i="3"/>
  <c r="E26" i="3"/>
  <c r="D26" i="3"/>
  <c r="C26" i="3"/>
  <c r="I25" i="3"/>
  <c r="E25" i="3"/>
  <c r="D25" i="3"/>
  <c r="C25" i="3"/>
  <c r="I24" i="3"/>
  <c r="E24" i="3"/>
  <c r="D24" i="3"/>
  <c r="C24" i="3"/>
  <c r="M13" i="3"/>
  <c r="K13" i="3"/>
  <c r="M12" i="3"/>
  <c r="K12" i="3"/>
  <c r="M11" i="3"/>
  <c r="K11" i="3"/>
  <c r="M10" i="3"/>
  <c r="K10" i="3"/>
  <c r="J9" i="3"/>
  <c r="J8" i="3" s="1"/>
  <c r="I9" i="3"/>
  <c r="E9" i="3"/>
  <c r="E8" i="3" s="1"/>
  <c r="D9" i="3"/>
  <c r="D8" i="3" s="1"/>
  <c r="C9" i="3"/>
  <c r="C8" i="3" s="1"/>
  <c r="L301" i="3" l="1"/>
  <c r="C31" i="3"/>
  <c r="L337" i="3"/>
  <c r="K129" i="3"/>
  <c r="L322" i="3"/>
  <c r="L351" i="3"/>
  <c r="L360" i="3"/>
  <c r="L369" i="3"/>
  <c r="C161" i="3"/>
  <c r="C160" i="3" s="1"/>
  <c r="I112" i="3"/>
  <c r="L112" i="3" s="1"/>
  <c r="D111" i="3"/>
  <c r="D70" i="3" s="1"/>
  <c r="L306" i="3"/>
  <c r="L313" i="3"/>
  <c r="G273" i="3"/>
  <c r="I295" i="3"/>
  <c r="L295" i="3" s="1"/>
  <c r="L296" i="3"/>
  <c r="I305" i="3"/>
  <c r="L305" i="3" s="1"/>
  <c r="L363" i="3"/>
  <c r="M132" i="3"/>
  <c r="L132" i="3"/>
  <c r="M141" i="3"/>
  <c r="L141" i="3"/>
  <c r="L212" i="3"/>
  <c r="L9" i="3"/>
  <c r="I265" i="3"/>
  <c r="L265" i="3" s="1"/>
  <c r="L268" i="3"/>
  <c r="L303" i="3"/>
  <c r="L318" i="3"/>
  <c r="L320" i="3"/>
  <c r="L355" i="3"/>
  <c r="L366" i="3"/>
  <c r="L373" i="3"/>
  <c r="M145" i="3"/>
  <c r="L145" i="3"/>
  <c r="L256" i="3"/>
  <c r="I275" i="3"/>
  <c r="L275" i="3" s="1"/>
  <c r="L276" i="3"/>
  <c r="L277" i="3"/>
  <c r="I281" i="3"/>
  <c r="L281" i="3" s="1"/>
  <c r="L282" i="3"/>
  <c r="L325" i="3"/>
  <c r="L340" i="3"/>
  <c r="M172" i="3"/>
  <c r="L172" i="3"/>
  <c r="M178" i="3"/>
  <c r="L178" i="3"/>
  <c r="L183" i="3"/>
  <c r="I312" i="3"/>
  <c r="L312" i="3" s="1"/>
  <c r="L227" i="3"/>
  <c r="M69" i="3"/>
  <c r="L69" i="3"/>
  <c r="M82" i="3"/>
  <c r="L82" i="3"/>
  <c r="L27" i="3"/>
  <c r="M24" i="3"/>
  <c r="L24" i="3"/>
  <c r="M25" i="3"/>
  <c r="L25" i="3"/>
  <c r="L26" i="3"/>
  <c r="F70" i="3"/>
  <c r="G70" i="3"/>
  <c r="D31" i="3"/>
  <c r="E31" i="3"/>
  <c r="F31" i="3"/>
  <c r="G31" i="3"/>
  <c r="D161" i="3"/>
  <c r="D160" i="3" s="1"/>
  <c r="C70" i="3"/>
  <c r="C30" i="3" s="1"/>
  <c r="C182" i="3"/>
  <c r="C181" i="3" s="1"/>
  <c r="E300" i="3"/>
  <c r="D240" i="3"/>
  <c r="C336" i="3"/>
  <c r="C335" i="3" s="1"/>
  <c r="C334" i="3" s="1"/>
  <c r="D182" i="3"/>
  <c r="G161" i="3"/>
  <c r="G160" i="3" s="1"/>
  <c r="M183" i="3"/>
  <c r="C300" i="3"/>
  <c r="I169" i="3"/>
  <c r="L169" i="3" s="1"/>
  <c r="G240" i="3"/>
  <c r="G239" i="3" s="1"/>
  <c r="D255" i="3"/>
  <c r="D317" i="3"/>
  <c r="M72" i="3"/>
  <c r="J240" i="3"/>
  <c r="J239" i="3" s="1"/>
  <c r="E255" i="3"/>
  <c r="K255" i="3" s="1"/>
  <c r="K24" i="3"/>
  <c r="C23" i="3"/>
  <c r="J23" i="3"/>
  <c r="M364" i="3"/>
  <c r="M369" i="3"/>
  <c r="J300" i="3"/>
  <c r="G317" i="3"/>
  <c r="G336" i="3"/>
  <c r="G335" i="3" s="1"/>
  <c r="G334" i="3" s="1"/>
  <c r="M363" i="3"/>
  <c r="M380" i="3"/>
  <c r="M251" i="3"/>
  <c r="M77" i="3"/>
  <c r="M84" i="3"/>
  <c r="F240" i="3"/>
  <c r="F239" i="3" s="1"/>
  <c r="M252" i="3"/>
  <c r="G255" i="3"/>
  <c r="G238" i="3" s="1"/>
  <c r="C317" i="3"/>
  <c r="K325" i="3"/>
  <c r="F336" i="3"/>
  <c r="F335" i="3" s="1"/>
  <c r="F334" i="3" s="1"/>
  <c r="M337" i="3"/>
  <c r="C240" i="3"/>
  <c r="C239" i="3" s="1"/>
  <c r="M59" i="3"/>
  <c r="M296" i="3"/>
  <c r="M78" i="3"/>
  <c r="F300" i="3"/>
  <c r="M351" i="3"/>
  <c r="M165" i="3"/>
  <c r="F255" i="3"/>
  <c r="M345" i="3"/>
  <c r="M355" i="3"/>
  <c r="K56" i="3"/>
  <c r="H57" i="3"/>
  <c r="H56" i="3" s="1"/>
  <c r="H31" i="3" s="1"/>
  <c r="M366" i="3"/>
  <c r="K8" i="3"/>
  <c r="M49" i="3"/>
  <c r="K57" i="3"/>
  <c r="I73" i="3"/>
  <c r="M74" i="3"/>
  <c r="K96" i="3"/>
  <c r="M180" i="3"/>
  <c r="K227" i="3"/>
  <c r="M301" i="3"/>
  <c r="M373" i="3"/>
  <c r="I33" i="3"/>
  <c r="M34" i="3"/>
  <c r="M60" i="3"/>
  <c r="K162" i="3"/>
  <c r="F161" i="3"/>
  <c r="F160" i="3" s="1"/>
  <c r="M171" i="3"/>
  <c r="K295" i="3"/>
  <c r="G300" i="3"/>
  <c r="M320" i="3"/>
  <c r="K355" i="3"/>
  <c r="K41" i="3"/>
  <c r="K40" i="3"/>
  <c r="G182" i="3"/>
  <c r="G181" i="3" s="1"/>
  <c r="K212" i="3"/>
  <c r="I249" i="3"/>
  <c r="L249" i="3" s="1"/>
  <c r="C255" i="3"/>
  <c r="C274" i="3"/>
  <c r="C273" i="3" s="1"/>
  <c r="M325" i="3"/>
  <c r="D336" i="3"/>
  <c r="D335" i="3" s="1"/>
  <c r="D334" i="3" s="1"/>
  <c r="M340" i="3"/>
  <c r="M9" i="3"/>
  <c r="M27" i="3"/>
  <c r="M42" i="3"/>
  <c r="M76" i="3"/>
  <c r="K186" i="3"/>
  <c r="E201" i="3"/>
  <c r="K201" i="3" s="1"/>
  <c r="M212" i="3"/>
  <c r="E224" i="3"/>
  <c r="E222" i="3" s="1"/>
  <c r="M250" i="3"/>
  <c r="K265" i="3"/>
  <c r="K268" i="3"/>
  <c r="K282" i="3"/>
  <c r="K284" i="3"/>
  <c r="K296" i="3"/>
  <c r="F317" i="3"/>
  <c r="M349" i="3"/>
  <c r="K360" i="3"/>
  <c r="I8" i="3"/>
  <c r="L8" i="3" s="1"/>
  <c r="K9" i="3"/>
  <c r="K48" i="3"/>
  <c r="K47" i="3" s="1"/>
  <c r="M75" i="3"/>
  <c r="K163" i="3"/>
  <c r="K168" i="3"/>
  <c r="M254" i="3"/>
  <c r="J255" i="3"/>
  <c r="E317" i="3"/>
  <c r="I344" i="3"/>
  <c r="M360" i="3"/>
  <c r="I379" i="3"/>
  <c r="L379" i="3" s="1"/>
  <c r="M52" i="3"/>
  <c r="I48" i="3"/>
  <c r="M50" i="3"/>
  <c r="M44" i="3"/>
  <c r="D23" i="3"/>
  <c r="I41" i="3"/>
  <c r="L41" i="3" s="1"/>
  <c r="M43" i="3"/>
  <c r="K26" i="3"/>
  <c r="M36" i="3"/>
  <c r="K27" i="3"/>
  <c r="M35" i="3"/>
  <c r="M37" i="3"/>
  <c r="I23" i="3"/>
  <c r="L23" i="3" s="1"/>
  <c r="J63" i="3"/>
  <c r="J31" i="3" s="1"/>
  <c r="M88" i="3"/>
  <c r="M119" i="3"/>
  <c r="K33" i="3"/>
  <c r="I57" i="3"/>
  <c r="M58" i="3"/>
  <c r="K63" i="3"/>
  <c r="K64" i="3"/>
  <c r="M65" i="3"/>
  <c r="I64" i="3"/>
  <c r="M67" i="3"/>
  <c r="M81" i="3"/>
  <c r="M143" i="3"/>
  <c r="I142" i="3"/>
  <c r="L142" i="3" s="1"/>
  <c r="M66" i="3"/>
  <c r="M80" i="3"/>
  <c r="M97" i="3"/>
  <c r="M144" i="3"/>
  <c r="M177" i="3"/>
  <c r="F182" i="3"/>
  <c r="F181" i="3" s="1"/>
  <c r="M117" i="3"/>
  <c r="J174" i="3"/>
  <c r="J161" i="3" s="1"/>
  <c r="J160" i="3" s="1"/>
  <c r="M206" i="3"/>
  <c r="M275" i="3"/>
  <c r="K73" i="3"/>
  <c r="M130" i="3"/>
  <c r="E140" i="3"/>
  <c r="K140" i="3" s="1"/>
  <c r="K142" i="3"/>
  <c r="E23" i="3"/>
  <c r="K25" i="3"/>
  <c r="M86" i="3"/>
  <c r="M104" i="3"/>
  <c r="K113" i="3"/>
  <c r="M114" i="3"/>
  <c r="I113" i="3"/>
  <c r="L113" i="3" s="1"/>
  <c r="J140" i="3"/>
  <c r="M26" i="3"/>
  <c r="M87" i="3"/>
  <c r="I98" i="3"/>
  <c r="L98" i="3" s="1"/>
  <c r="M116" i="3"/>
  <c r="M118" i="3"/>
  <c r="M120" i="3"/>
  <c r="M136" i="3"/>
  <c r="I131" i="3"/>
  <c r="I156" i="3"/>
  <c r="L156" i="3" s="1"/>
  <c r="M170" i="3"/>
  <c r="M62" i="3"/>
  <c r="M79" i="3"/>
  <c r="M85" i="3"/>
  <c r="M102" i="3"/>
  <c r="K112" i="3"/>
  <c r="K131" i="3"/>
  <c r="M135" i="3"/>
  <c r="M164" i="3"/>
  <c r="E174" i="3"/>
  <c r="K174" i="3" s="1"/>
  <c r="K175" i="3"/>
  <c r="I201" i="3"/>
  <c r="L201" i="3" s="1"/>
  <c r="M205" i="3"/>
  <c r="D239" i="3"/>
  <c r="D238" i="3" s="1"/>
  <c r="K241" i="3"/>
  <c r="K242" i="3"/>
  <c r="M245" i="3"/>
  <c r="M256" i="3"/>
  <c r="M268" i="3"/>
  <c r="D274" i="3"/>
  <c r="D273" i="3" s="1"/>
  <c r="M276" i="3"/>
  <c r="E281" i="3"/>
  <c r="K281" i="3" s="1"/>
  <c r="J317" i="3"/>
  <c r="J336" i="3"/>
  <c r="M244" i="3"/>
  <c r="I242" i="3"/>
  <c r="L242" i="3" s="1"/>
  <c r="D300" i="3"/>
  <c r="K300" i="3" s="1"/>
  <c r="K301" i="3"/>
  <c r="I300" i="3"/>
  <c r="I163" i="3"/>
  <c r="K183" i="3"/>
  <c r="K249" i="3"/>
  <c r="K275" i="3"/>
  <c r="M277" i="3"/>
  <c r="M284" i="3"/>
  <c r="J282" i="3"/>
  <c r="K303" i="3"/>
  <c r="M322" i="3"/>
  <c r="K344" i="3"/>
  <c r="K156" i="3"/>
  <c r="M167" i="3"/>
  <c r="K169" i="3"/>
  <c r="M176" i="3"/>
  <c r="I175" i="3"/>
  <c r="L175" i="3" s="1"/>
  <c r="M202" i="3"/>
  <c r="E248" i="3"/>
  <c r="K248" i="3" s="1"/>
  <c r="F273" i="3"/>
  <c r="K276" i="3"/>
  <c r="J295" i="3"/>
  <c r="I317" i="3"/>
  <c r="L317" i="3" s="1"/>
  <c r="K337" i="3"/>
  <c r="E336" i="3"/>
  <c r="M193" i="3"/>
  <c r="M186" i="3"/>
  <c r="K256" i="3"/>
  <c r="K277" i="3"/>
  <c r="M318" i="3"/>
  <c r="K241" i="1"/>
  <c r="L219" i="1"/>
  <c r="L217" i="1"/>
  <c r="L200" i="1"/>
  <c r="L189" i="1"/>
  <c r="M189" i="1"/>
  <c r="L190" i="1"/>
  <c r="L187" i="1"/>
  <c r="M295" i="3" l="1"/>
  <c r="M112" i="3"/>
  <c r="M265" i="3"/>
  <c r="M8" i="3"/>
  <c r="F238" i="3"/>
  <c r="E70" i="3"/>
  <c r="I255" i="3"/>
  <c r="L255" i="3" s="1"/>
  <c r="L131" i="3"/>
  <c r="I129" i="3"/>
  <c r="L129" i="3" s="1"/>
  <c r="I111" i="3"/>
  <c r="L111" i="3" s="1"/>
  <c r="M344" i="3"/>
  <c r="L344" i="3"/>
  <c r="J70" i="3"/>
  <c r="J30" i="3" s="1"/>
  <c r="I162" i="3"/>
  <c r="L162" i="3" s="1"/>
  <c r="L163" i="3"/>
  <c r="I274" i="3"/>
  <c r="L274" i="3" s="1"/>
  <c r="L300" i="3"/>
  <c r="F30" i="3"/>
  <c r="I63" i="3"/>
  <c r="L63" i="3" s="1"/>
  <c r="L64" i="3"/>
  <c r="I71" i="3"/>
  <c r="L71" i="3" s="1"/>
  <c r="L73" i="3"/>
  <c r="M57" i="3"/>
  <c r="L57" i="3"/>
  <c r="D30" i="3"/>
  <c r="I47" i="3"/>
  <c r="L47" i="3" s="1"/>
  <c r="L48" i="3"/>
  <c r="I32" i="3"/>
  <c r="L32" i="3" s="1"/>
  <c r="L33" i="3"/>
  <c r="C159" i="3"/>
  <c r="D159" i="3"/>
  <c r="D158" i="3" s="1"/>
  <c r="D181" i="3"/>
  <c r="C238" i="3"/>
  <c r="I168" i="3"/>
  <c r="L168" i="3" s="1"/>
  <c r="M255" i="3"/>
  <c r="I96" i="3"/>
  <c r="L96" i="3" s="1"/>
  <c r="M169" i="3"/>
  <c r="I336" i="3"/>
  <c r="G30" i="3"/>
  <c r="K111" i="3"/>
  <c r="M73" i="3"/>
  <c r="I224" i="3"/>
  <c r="L224" i="3" s="1"/>
  <c r="M33" i="3"/>
  <c r="M142" i="3"/>
  <c r="I40" i="3"/>
  <c r="L40" i="3" s="1"/>
  <c r="M227" i="3"/>
  <c r="M379" i="3"/>
  <c r="M249" i="3"/>
  <c r="I248" i="3"/>
  <c r="L248" i="3" s="1"/>
  <c r="K224" i="3"/>
  <c r="M48" i="3"/>
  <c r="G159" i="3"/>
  <c r="G158" i="3" s="1"/>
  <c r="M41" i="3"/>
  <c r="K23" i="3"/>
  <c r="M23" i="3"/>
  <c r="I241" i="3"/>
  <c r="L241" i="3" s="1"/>
  <c r="M242" i="3"/>
  <c r="M131" i="3"/>
  <c r="J238" i="3"/>
  <c r="E161" i="3"/>
  <c r="M64" i="3"/>
  <c r="I174" i="3"/>
  <c r="L174" i="3" s="1"/>
  <c r="E274" i="3"/>
  <c r="J335" i="3"/>
  <c r="M98" i="3"/>
  <c r="M175" i="3"/>
  <c r="I140" i="3"/>
  <c r="L140" i="3" s="1"/>
  <c r="F159" i="3"/>
  <c r="F158" i="3" s="1"/>
  <c r="K32" i="3"/>
  <c r="E240" i="3"/>
  <c r="K336" i="3"/>
  <c r="E335" i="3"/>
  <c r="J182" i="3"/>
  <c r="J159" i="3" s="1"/>
  <c r="K70" i="3"/>
  <c r="K71" i="3"/>
  <c r="M282" i="3"/>
  <c r="J281" i="3"/>
  <c r="M163" i="3"/>
  <c r="M317" i="3"/>
  <c r="M201" i="3"/>
  <c r="M300" i="3"/>
  <c r="M113" i="3"/>
  <c r="I56" i="3"/>
  <c r="L56" i="3" s="1"/>
  <c r="J126" i="1"/>
  <c r="J124" i="1" s="1"/>
  <c r="H124" i="1"/>
  <c r="C126" i="1"/>
  <c r="C124" i="1" s="1"/>
  <c r="D320" i="1"/>
  <c r="E320" i="1"/>
  <c r="F320" i="1"/>
  <c r="G320" i="1"/>
  <c r="H320" i="1"/>
  <c r="I320" i="1"/>
  <c r="J320" i="1"/>
  <c r="C320" i="1"/>
  <c r="D296" i="1"/>
  <c r="D295" i="1" s="1"/>
  <c r="E296" i="1"/>
  <c r="E295" i="1" s="1"/>
  <c r="F296" i="1"/>
  <c r="F295" i="1" s="1"/>
  <c r="G296" i="1"/>
  <c r="G295" i="1" s="1"/>
  <c r="H296" i="1"/>
  <c r="H295" i="1" s="1"/>
  <c r="I296" i="1"/>
  <c r="I295" i="1" s="1"/>
  <c r="J296" i="1"/>
  <c r="J295" i="1" s="1"/>
  <c r="C296" i="1"/>
  <c r="C295" i="1" s="1"/>
  <c r="D292" i="1"/>
  <c r="D291" i="1" s="1"/>
  <c r="E292" i="1"/>
  <c r="E291" i="1" s="1"/>
  <c r="F292" i="1"/>
  <c r="F291" i="1" s="1"/>
  <c r="G292" i="1"/>
  <c r="G291" i="1" s="1"/>
  <c r="H292" i="1"/>
  <c r="H291" i="1" s="1"/>
  <c r="I292" i="1"/>
  <c r="I291" i="1" s="1"/>
  <c r="J292" i="1"/>
  <c r="J291" i="1" s="1"/>
  <c r="C292" i="1"/>
  <c r="C291" i="1" s="1"/>
  <c r="D282" i="1"/>
  <c r="E282" i="1"/>
  <c r="F282" i="1"/>
  <c r="G282" i="1"/>
  <c r="H282" i="1"/>
  <c r="I282" i="1"/>
  <c r="J282" i="1"/>
  <c r="C282" i="1"/>
  <c r="F263" i="1"/>
  <c r="G263" i="1"/>
  <c r="H263" i="1"/>
  <c r="H228" i="1"/>
  <c r="F192" i="1"/>
  <c r="G192" i="1"/>
  <c r="H192" i="1"/>
  <c r="J186" i="1"/>
  <c r="J179" i="1" s="1"/>
  <c r="C179" i="1"/>
  <c r="D176" i="1"/>
  <c r="E176" i="1"/>
  <c r="F176" i="1"/>
  <c r="G176" i="1"/>
  <c r="H176" i="1"/>
  <c r="I176" i="1"/>
  <c r="J176" i="1"/>
  <c r="C176" i="1"/>
  <c r="F167" i="1"/>
  <c r="G167" i="1"/>
  <c r="H167" i="1"/>
  <c r="H155" i="1"/>
  <c r="H135" i="1"/>
  <c r="C137" i="1"/>
  <c r="C135" i="1" s="1"/>
  <c r="C158" i="3" l="1"/>
  <c r="C29" i="3" s="1"/>
  <c r="I273" i="3"/>
  <c r="L273" i="3" s="1"/>
  <c r="F29" i="3"/>
  <c r="F28" i="3" s="1"/>
  <c r="I335" i="3"/>
  <c r="L335" i="3" s="1"/>
  <c r="L336" i="3"/>
  <c r="D29" i="3"/>
  <c r="D28" i="3" s="1"/>
  <c r="Q27" i="3" s="1"/>
  <c r="M71" i="3"/>
  <c r="M32" i="3"/>
  <c r="M224" i="3"/>
  <c r="I222" i="3"/>
  <c r="L222" i="3" s="1"/>
  <c r="I31" i="3"/>
  <c r="L31" i="3" s="1"/>
  <c r="I161" i="3"/>
  <c r="I70" i="3"/>
  <c r="L70" i="3" s="1"/>
  <c r="I182" i="3"/>
  <c r="L182" i="3" s="1"/>
  <c r="M168" i="3"/>
  <c r="G29" i="3"/>
  <c r="G28" i="3" s="1"/>
  <c r="M336" i="3"/>
  <c r="M111" i="3"/>
  <c r="M96" i="3"/>
  <c r="M63" i="3"/>
  <c r="M40" i="3"/>
  <c r="M47" i="3"/>
  <c r="M248" i="3"/>
  <c r="K222" i="3"/>
  <c r="E182" i="3"/>
  <c r="M162" i="3"/>
  <c r="K274" i="3"/>
  <c r="E273" i="3"/>
  <c r="K273" i="3" s="1"/>
  <c r="I240" i="3"/>
  <c r="L240" i="3" s="1"/>
  <c r="M241" i="3"/>
  <c r="K240" i="3"/>
  <c r="E239" i="3"/>
  <c r="M56" i="3"/>
  <c r="M281" i="3"/>
  <c r="J274" i="3"/>
  <c r="J181" i="3"/>
  <c r="E30" i="3"/>
  <c r="K31" i="3"/>
  <c r="M174" i="3"/>
  <c r="M129" i="3"/>
  <c r="E334" i="3"/>
  <c r="K334" i="3" s="1"/>
  <c r="K335" i="3"/>
  <c r="J334" i="3"/>
  <c r="M140" i="3"/>
  <c r="K161" i="3"/>
  <c r="E160" i="3"/>
  <c r="H72" i="1"/>
  <c r="I49" i="1"/>
  <c r="I50" i="1"/>
  <c r="I51" i="1"/>
  <c r="I54" i="1"/>
  <c r="L54" i="1" s="1"/>
  <c r="H47" i="1"/>
  <c r="H32" i="1"/>
  <c r="M335" i="3" l="1"/>
  <c r="I334" i="3"/>
  <c r="L334" i="3" s="1"/>
  <c r="I160" i="3"/>
  <c r="L160" i="3" s="1"/>
  <c r="L161" i="3"/>
  <c r="I30" i="3"/>
  <c r="L30" i="3" s="1"/>
  <c r="M161" i="3"/>
  <c r="M182" i="3"/>
  <c r="M31" i="3"/>
  <c r="C28" i="3"/>
  <c r="M222" i="3"/>
  <c r="R29" i="3"/>
  <c r="M70" i="3"/>
  <c r="E181" i="3"/>
  <c r="K181" i="3" s="1"/>
  <c r="K182" i="3"/>
  <c r="M274" i="3"/>
  <c r="J273" i="3"/>
  <c r="K239" i="3"/>
  <c r="E238" i="3"/>
  <c r="K238" i="3" s="1"/>
  <c r="I239" i="3"/>
  <c r="L239" i="3" s="1"/>
  <c r="M240" i="3"/>
  <c r="K30" i="3"/>
  <c r="I181" i="3"/>
  <c r="L181" i="3" s="1"/>
  <c r="K160" i="3"/>
  <c r="E159" i="3"/>
  <c r="I35" i="1"/>
  <c r="I36" i="1"/>
  <c r="I37" i="1"/>
  <c r="I39" i="1"/>
  <c r="L39" i="1" s="1"/>
  <c r="I34" i="1"/>
  <c r="F74" i="1"/>
  <c r="F72" i="1" s="1"/>
  <c r="G74" i="1"/>
  <c r="G72" i="1" s="1"/>
  <c r="F326" i="1"/>
  <c r="G326" i="1"/>
  <c r="F323" i="1"/>
  <c r="G323" i="1"/>
  <c r="I342" i="1"/>
  <c r="L342" i="1" s="1"/>
  <c r="F341" i="1"/>
  <c r="G341" i="1"/>
  <c r="I327" i="1"/>
  <c r="I330" i="1"/>
  <c r="F308" i="1"/>
  <c r="G308" i="1"/>
  <c r="F303" i="1"/>
  <c r="G303" i="1"/>
  <c r="F301" i="1"/>
  <c r="F300" i="1" s="1"/>
  <c r="G301" i="1"/>
  <c r="F289" i="1"/>
  <c r="G289" i="1"/>
  <c r="F287" i="1"/>
  <c r="G287" i="1"/>
  <c r="G286" i="1" s="1"/>
  <c r="H287" i="1"/>
  <c r="H286" i="1" s="1"/>
  <c r="F281" i="1"/>
  <c r="G281" i="1"/>
  <c r="F262" i="1"/>
  <c r="F261" i="1" s="1"/>
  <c r="G262" i="1"/>
  <c r="G261" i="1" s="1"/>
  <c r="F252" i="1"/>
  <c r="G252" i="1"/>
  <c r="F243" i="1"/>
  <c r="G243" i="1"/>
  <c r="I238" i="1"/>
  <c r="I239" i="1"/>
  <c r="I241" i="1"/>
  <c r="L241" i="1" s="1"/>
  <c r="I237" i="1"/>
  <c r="F236" i="1"/>
  <c r="F235" i="1" s="1"/>
  <c r="G236" i="1"/>
  <c r="G235" i="1" s="1"/>
  <c r="H236" i="1"/>
  <c r="H235" i="1" s="1"/>
  <c r="I231" i="1"/>
  <c r="I232" i="1"/>
  <c r="I234" i="1"/>
  <c r="L234" i="1" s="1"/>
  <c r="F229" i="1"/>
  <c r="F228" i="1" s="1"/>
  <c r="G229" i="1"/>
  <c r="F218" i="1"/>
  <c r="F215" i="1" s="1"/>
  <c r="F213" i="1" s="1"/>
  <c r="G218" i="1"/>
  <c r="G215" i="1" s="1"/>
  <c r="G213" i="1" s="1"/>
  <c r="G179" i="1"/>
  <c r="I197" i="1"/>
  <c r="L197" i="1" s="1"/>
  <c r="I196" i="1"/>
  <c r="L196" i="1" s="1"/>
  <c r="I193" i="1"/>
  <c r="L193" i="1" s="1"/>
  <c r="I180" i="1"/>
  <c r="L180" i="1" s="1"/>
  <c r="F179" i="1"/>
  <c r="I173" i="1"/>
  <c r="L173" i="1" s="1"/>
  <c r="I171" i="1"/>
  <c r="I170" i="1"/>
  <c r="I169" i="1"/>
  <c r="I157" i="1"/>
  <c r="I158" i="1"/>
  <c r="I160" i="1"/>
  <c r="L160" i="1" s="1"/>
  <c r="I164" i="1"/>
  <c r="I165" i="1"/>
  <c r="I166" i="1"/>
  <c r="L166" i="1" s="1"/>
  <c r="I163" i="1"/>
  <c r="F162" i="1"/>
  <c r="F161" i="1" s="1"/>
  <c r="G162" i="1"/>
  <c r="G161" i="1" s="1"/>
  <c r="F156" i="1"/>
  <c r="F155" i="1" s="1"/>
  <c r="G156" i="1"/>
  <c r="G155" i="1" s="1"/>
  <c r="F149" i="1"/>
  <c r="G149" i="1"/>
  <c r="I150" i="1"/>
  <c r="I146" i="1"/>
  <c r="I145" i="1"/>
  <c r="I144" i="1"/>
  <c r="I143" i="1"/>
  <c r="I140" i="1"/>
  <c r="I139" i="1"/>
  <c r="I138" i="1"/>
  <c r="I136" i="1"/>
  <c r="F137" i="1"/>
  <c r="F135" i="1" s="1"/>
  <c r="G137" i="1"/>
  <c r="G135" i="1" s="1"/>
  <c r="I134" i="1"/>
  <c r="I132" i="1"/>
  <c r="I131" i="1"/>
  <c r="I130" i="1"/>
  <c r="I129" i="1"/>
  <c r="L129" i="1" s="1"/>
  <c r="I128" i="1"/>
  <c r="L128" i="1" s="1"/>
  <c r="I127" i="1"/>
  <c r="I125" i="1"/>
  <c r="F126" i="1"/>
  <c r="F124" i="1" s="1"/>
  <c r="G126" i="1"/>
  <c r="G124" i="1" s="1"/>
  <c r="F109" i="1"/>
  <c r="F107" i="1" s="1"/>
  <c r="G109" i="1"/>
  <c r="G107" i="1" s="1"/>
  <c r="I121" i="1"/>
  <c r="I120" i="1"/>
  <c r="I119" i="1"/>
  <c r="I118" i="1"/>
  <c r="I117" i="1"/>
  <c r="I116" i="1"/>
  <c r="I115" i="1"/>
  <c r="I114" i="1"/>
  <c r="I113" i="1"/>
  <c r="L113" i="1" s="1"/>
  <c r="I112" i="1"/>
  <c r="I110" i="1"/>
  <c r="L110" i="1" s="1"/>
  <c r="I100" i="1"/>
  <c r="I101" i="1"/>
  <c r="I102" i="1"/>
  <c r="I103" i="1"/>
  <c r="I104" i="1"/>
  <c r="I105" i="1"/>
  <c r="I106" i="1"/>
  <c r="I99" i="1"/>
  <c r="I96" i="1"/>
  <c r="F95" i="1"/>
  <c r="G95" i="1"/>
  <c r="H95" i="1"/>
  <c r="H71" i="1" s="1"/>
  <c r="I94" i="1"/>
  <c r="I93" i="1"/>
  <c r="I92" i="1"/>
  <c r="I90" i="1"/>
  <c r="I89" i="1"/>
  <c r="L89" i="1" s="1"/>
  <c r="I88" i="1"/>
  <c r="I87" i="1"/>
  <c r="I86" i="1"/>
  <c r="I85" i="1"/>
  <c r="I84" i="1"/>
  <c r="I83" i="1"/>
  <c r="I82" i="1"/>
  <c r="I81" i="1"/>
  <c r="L81" i="1" s="1"/>
  <c r="I80" i="1"/>
  <c r="I79" i="1"/>
  <c r="I78" i="1"/>
  <c r="I77" i="1"/>
  <c r="I76" i="1"/>
  <c r="I75" i="1"/>
  <c r="I73" i="1"/>
  <c r="I65" i="1"/>
  <c r="I66" i="1"/>
  <c r="I67" i="1"/>
  <c r="L67" i="1" s="1"/>
  <c r="I68" i="1"/>
  <c r="I64" i="1"/>
  <c r="F63" i="1"/>
  <c r="F62" i="1" s="1"/>
  <c r="G63" i="1"/>
  <c r="G62" i="1" s="1"/>
  <c r="I58" i="1"/>
  <c r="I59" i="1"/>
  <c r="I61" i="1"/>
  <c r="L61" i="1" s="1"/>
  <c r="I57" i="1"/>
  <c r="F56" i="1"/>
  <c r="F55" i="1" s="1"/>
  <c r="G56" i="1"/>
  <c r="G55" i="1" s="1"/>
  <c r="F48" i="1"/>
  <c r="F47" i="1" s="1"/>
  <c r="G48" i="1"/>
  <c r="G47" i="1" s="1"/>
  <c r="I46" i="1"/>
  <c r="L46" i="1" s="1"/>
  <c r="I43" i="1"/>
  <c r="I44" i="1"/>
  <c r="I42" i="1"/>
  <c r="F41" i="1"/>
  <c r="F40" i="1" s="1"/>
  <c r="G41" i="1"/>
  <c r="G40" i="1" s="1"/>
  <c r="F33" i="1"/>
  <c r="F32" i="1" s="1"/>
  <c r="G33" i="1"/>
  <c r="G32" i="1" s="1"/>
  <c r="I159" i="3" l="1"/>
  <c r="L159" i="3" s="1"/>
  <c r="M334" i="3"/>
  <c r="M30" i="3"/>
  <c r="G300" i="1"/>
  <c r="M273" i="3"/>
  <c r="J158" i="3"/>
  <c r="J29" i="3" s="1"/>
  <c r="J28" i="3" s="1"/>
  <c r="M181" i="3"/>
  <c r="M160" i="3"/>
  <c r="K159" i="3"/>
  <c r="E158" i="3"/>
  <c r="I238" i="3"/>
  <c r="M239" i="3"/>
  <c r="G242" i="1"/>
  <c r="G319" i="1"/>
  <c r="G318" i="1" s="1"/>
  <c r="G317" i="1" s="1"/>
  <c r="F242" i="1"/>
  <c r="G71" i="1"/>
  <c r="F71" i="1"/>
  <c r="L330" i="1"/>
  <c r="M330" i="1"/>
  <c r="G228" i="1"/>
  <c r="G227" i="1" s="1"/>
  <c r="G226" i="1" s="1"/>
  <c r="G225" i="1" s="1"/>
  <c r="G260" i="1"/>
  <c r="F260" i="1"/>
  <c r="I74" i="1"/>
  <c r="F319" i="1"/>
  <c r="F318" i="1" s="1"/>
  <c r="F317" i="1" s="1"/>
  <c r="F286" i="1"/>
  <c r="F227" i="1"/>
  <c r="F226" i="1" s="1"/>
  <c r="F175" i="1"/>
  <c r="F174" i="1" s="1"/>
  <c r="G175" i="1"/>
  <c r="G174" i="1" s="1"/>
  <c r="G154" i="1"/>
  <c r="G153" i="1" s="1"/>
  <c r="F154" i="1"/>
  <c r="F153" i="1" s="1"/>
  <c r="G31" i="1"/>
  <c r="F31" i="1"/>
  <c r="M159" i="3" l="1"/>
  <c r="I158" i="3"/>
  <c r="L238" i="3"/>
  <c r="M238" i="3"/>
  <c r="K158" i="3"/>
  <c r="E29" i="3"/>
  <c r="F225" i="1"/>
  <c r="I72" i="1"/>
  <c r="F152" i="1"/>
  <c r="F151" i="1" s="1"/>
  <c r="G152" i="1"/>
  <c r="G151" i="1" s="1"/>
  <c r="F30" i="1"/>
  <c r="G30" i="1"/>
  <c r="I29" i="3" l="1"/>
  <c r="M29" i="3" s="1"/>
  <c r="L158" i="3"/>
  <c r="K29" i="3"/>
  <c r="E28" i="3"/>
  <c r="K28" i="3" s="1"/>
  <c r="M158" i="3"/>
  <c r="F29" i="1"/>
  <c r="F28" i="1" s="1"/>
  <c r="G29" i="1"/>
  <c r="G28" i="1" s="1"/>
  <c r="I28" i="3" l="1"/>
  <c r="L28" i="3" s="1"/>
  <c r="L29" i="3"/>
  <c r="H58" i="1"/>
  <c r="H57" i="1"/>
  <c r="M28" i="3" l="1"/>
  <c r="H56" i="1"/>
  <c r="H55" i="1" s="1"/>
  <c r="C158" i="1"/>
  <c r="C156" i="1" s="1"/>
  <c r="C155" i="1" s="1"/>
  <c r="K288" i="1"/>
  <c r="L288" i="1"/>
  <c r="M288" i="1"/>
  <c r="K290" i="1"/>
  <c r="L290" i="1"/>
  <c r="D289" i="1"/>
  <c r="E289" i="1"/>
  <c r="K289" i="1" s="1"/>
  <c r="I289" i="1"/>
  <c r="J289" i="1"/>
  <c r="C289" i="1"/>
  <c r="C326" i="1"/>
  <c r="E326" i="1"/>
  <c r="I326" i="1"/>
  <c r="J326" i="1"/>
  <c r="D326" i="1"/>
  <c r="D109" i="1"/>
  <c r="C109" i="1"/>
  <c r="C107" i="1" s="1"/>
  <c r="K150" i="1"/>
  <c r="L150" i="1"/>
  <c r="D149" i="1"/>
  <c r="E149" i="1"/>
  <c r="I149" i="1"/>
  <c r="J149" i="1"/>
  <c r="C149" i="1"/>
  <c r="D108" i="1"/>
  <c r="I108" i="1" s="1"/>
  <c r="D97" i="1"/>
  <c r="D95" i="1" s="1"/>
  <c r="L149" i="1" l="1"/>
  <c r="L326" i="1"/>
  <c r="L289" i="1"/>
  <c r="D107" i="1"/>
  <c r="K149" i="1"/>
  <c r="J308" i="1" l="1"/>
  <c r="M353" i="1"/>
  <c r="L353" i="1"/>
  <c r="K219" i="1"/>
  <c r="M219" i="1"/>
  <c r="K220" i="1"/>
  <c r="L220" i="1"/>
  <c r="M220" i="1"/>
  <c r="K221" i="1"/>
  <c r="L221" i="1"/>
  <c r="M221" i="1"/>
  <c r="K222" i="1"/>
  <c r="L222" i="1"/>
  <c r="M222" i="1"/>
  <c r="K223" i="1"/>
  <c r="L223" i="1"/>
  <c r="M223" i="1"/>
  <c r="M165" i="1"/>
  <c r="I63" i="1"/>
  <c r="I62" i="1" s="1"/>
  <c r="M68" i="1"/>
  <c r="J74" i="1"/>
  <c r="J72" i="1" s="1"/>
  <c r="M84" i="1"/>
  <c r="M82" i="1"/>
  <c r="C271" i="1" l="1"/>
  <c r="E323" i="1" l="1"/>
  <c r="I323" i="1"/>
  <c r="J323" i="1"/>
  <c r="E287" i="1"/>
  <c r="I287" i="1"/>
  <c r="J287" i="1"/>
  <c r="E74" i="1"/>
  <c r="E72" i="1" s="1"/>
  <c r="M287" i="1" l="1"/>
  <c r="E33" i="1"/>
  <c r="E32" i="1" s="1"/>
  <c r="I33" i="1"/>
  <c r="I32" i="1" s="1"/>
  <c r="J33" i="1"/>
  <c r="J32" i="1" s="1"/>
  <c r="D243" i="1" l="1"/>
  <c r="D308" i="1" l="1"/>
  <c r="E168" i="1"/>
  <c r="E167" i="1" s="1"/>
  <c r="I168" i="1"/>
  <c r="I167" i="1" s="1"/>
  <c r="J168" i="1"/>
  <c r="J167" i="1" s="1"/>
  <c r="K70" i="1"/>
  <c r="L70" i="1"/>
  <c r="D69" i="1"/>
  <c r="E69" i="1"/>
  <c r="I69" i="1"/>
  <c r="J69" i="1"/>
  <c r="C69" i="1"/>
  <c r="K69" i="1" l="1"/>
  <c r="L69" i="1"/>
  <c r="I109" i="1"/>
  <c r="I107" i="1" s="1"/>
  <c r="D271" i="1" l="1"/>
  <c r="E271" i="1"/>
  <c r="I271" i="1"/>
  <c r="J271" i="1"/>
  <c r="E156" i="1" l="1"/>
  <c r="E155" i="1" s="1"/>
  <c r="I156" i="1"/>
  <c r="I155" i="1" s="1"/>
  <c r="J156" i="1"/>
  <c r="J155" i="1" s="1"/>
  <c r="D203" i="1"/>
  <c r="D192" i="1" s="1"/>
  <c r="E203" i="1"/>
  <c r="E192" i="1" s="1"/>
  <c r="I203" i="1"/>
  <c r="I192" i="1" s="1"/>
  <c r="J203" i="1"/>
  <c r="J192" i="1" s="1"/>
  <c r="E126" i="1" l="1"/>
  <c r="E124" i="1" s="1"/>
  <c r="I126" i="1"/>
  <c r="E56" i="1"/>
  <c r="E55" i="1" s="1"/>
  <c r="I56" i="1"/>
  <c r="I55" i="1" s="1"/>
  <c r="J56" i="1"/>
  <c r="J55" i="1" s="1"/>
  <c r="I124" i="1" l="1"/>
  <c r="E269" i="1"/>
  <c r="E268" i="1" s="1"/>
  <c r="E264" i="1"/>
  <c r="I264" i="1"/>
  <c r="I263" i="1" s="1"/>
  <c r="J264" i="1"/>
  <c r="E218" i="1"/>
  <c r="J218" i="1"/>
  <c r="E255" i="1"/>
  <c r="E252" i="1" s="1"/>
  <c r="I255" i="1"/>
  <c r="I252" i="1" s="1"/>
  <c r="J255" i="1"/>
  <c r="J252" i="1" s="1"/>
  <c r="E236" i="1"/>
  <c r="E235" i="1" s="1"/>
  <c r="I236" i="1"/>
  <c r="I235" i="1" s="1"/>
  <c r="J236" i="1"/>
  <c r="J235" i="1" s="1"/>
  <c r="E41" i="1"/>
  <c r="E40" i="1" s="1"/>
  <c r="I41" i="1"/>
  <c r="I40" i="1" s="1"/>
  <c r="J41" i="1"/>
  <c r="J40" i="1" s="1"/>
  <c r="E97" i="1"/>
  <c r="I97" i="1"/>
  <c r="J97" i="1"/>
  <c r="C97" i="1"/>
  <c r="I269" i="1"/>
  <c r="J269" i="1"/>
  <c r="J268" i="1" s="1"/>
  <c r="D269" i="1"/>
  <c r="D268" i="1" s="1"/>
  <c r="E281" i="1"/>
  <c r="I281" i="1"/>
  <c r="J281" i="1"/>
  <c r="J303" i="1"/>
  <c r="I303" i="1"/>
  <c r="E303" i="1"/>
  <c r="C303" i="1"/>
  <c r="J305" i="1"/>
  <c r="I305" i="1"/>
  <c r="E305" i="1"/>
  <c r="C305" i="1"/>
  <c r="E243" i="1"/>
  <c r="I243" i="1"/>
  <c r="J243" i="1"/>
  <c r="C243" i="1"/>
  <c r="L231" i="1"/>
  <c r="E229" i="1"/>
  <c r="E228" i="1" s="1"/>
  <c r="D229" i="1"/>
  <c r="D228" i="1" s="1"/>
  <c r="I229" i="1"/>
  <c r="I228" i="1" s="1"/>
  <c r="J229" i="1"/>
  <c r="J228" i="1" s="1"/>
  <c r="E109" i="1"/>
  <c r="E107" i="1" s="1"/>
  <c r="J109" i="1"/>
  <c r="J107" i="1" s="1"/>
  <c r="E48" i="1"/>
  <c r="E47" i="1" s="1"/>
  <c r="I48" i="1"/>
  <c r="I47" i="1" s="1"/>
  <c r="J48" i="1"/>
  <c r="J47" i="1" s="1"/>
  <c r="E319" i="1"/>
  <c r="I319" i="1"/>
  <c r="J319" i="1"/>
  <c r="E339" i="1"/>
  <c r="I339" i="1"/>
  <c r="J339" i="1"/>
  <c r="E352" i="1"/>
  <c r="E351" i="1" s="1"/>
  <c r="I352" i="1"/>
  <c r="J352" i="1"/>
  <c r="E341" i="1"/>
  <c r="I341" i="1"/>
  <c r="J341" i="1"/>
  <c r="E335" i="1"/>
  <c r="I335" i="1"/>
  <c r="J335" i="1"/>
  <c r="D332" i="1"/>
  <c r="E332" i="1"/>
  <c r="I332" i="1"/>
  <c r="J332" i="1"/>
  <c r="D348" i="1"/>
  <c r="C348" i="1"/>
  <c r="C347" i="1" s="1"/>
  <c r="E348" i="1"/>
  <c r="E347" i="1" s="1"/>
  <c r="I348" i="1"/>
  <c r="I347" i="1" s="1"/>
  <c r="J348" i="1"/>
  <c r="J347" i="1" s="1"/>
  <c r="D345" i="1"/>
  <c r="E345" i="1"/>
  <c r="I345" i="1"/>
  <c r="J345" i="1"/>
  <c r="E343" i="1"/>
  <c r="I343" i="1"/>
  <c r="J343" i="1"/>
  <c r="D179" i="1"/>
  <c r="E179" i="1"/>
  <c r="I179" i="1"/>
  <c r="E162" i="1"/>
  <c r="E161" i="1" s="1"/>
  <c r="I162" i="1"/>
  <c r="I161" i="1" s="1"/>
  <c r="J162" i="1"/>
  <c r="J161" i="1" s="1"/>
  <c r="C162" i="1"/>
  <c r="C161" i="1" s="1"/>
  <c r="D137" i="1"/>
  <c r="D135" i="1" s="1"/>
  <c r="E137" i="1"/>
  <c r="E135" i="1" s="1"/>
  <c r="I137" i="1"/>
  <c r="I135" i="1" s="1"/>
  <c r="J137" i="1"/>
  <c r="J135" i="1" s="1"/>
  <c r="K10" i="1"/>
  <c r="L10" i="1"/>
  <c r="M10" i="1"/>
  <c r="K11" i="1"/>
  <c r="L11" i="1"/>
  <c r="M11" i="1"/>
  <c r="K12" i="1"/>
  <c r="L12" i="1"/>
  <c r="M12" i="1"/>
  <c r="K13" i="1"/>
  <c r="L13" i="1"/>
  <c r="M13" i="1"/>
  <c r="M32" i="1"/>
  <c r="M33" i="1"/>
  <c r="K34" i="1"/>
  <c r="L34" i="1"/>
  <c r="M34" i="1"/>
  <c r="K35" i="1"/>
  <c r="L35" i="1"/>
  <c r="M35" i="1"/>
  <c r="K36" i="1"/>
  <c r="L36" i="1"/>
  <c r="M36" i="1"/>
  <c r="K37" i="1"/>
  <c r="L37" i="1"/>
  <c r="M37" i="1"/>
  <c r="K39" i="1"/>
  <c r="M39" i="1"/>
  <c r="K42" i="1"/>
  <c r="L42" i="1"/>
  <c r="M42" i="1"/>
  <c r="K43" i="1"/>
  <c r="L43" i="1"/>
  <c r="M43" i="1"/>
  <c r="K44" i="1"/>
  <c r="L44" i="1"/>
  <c r="M44" i="1"/>
  <c r="K46" i="1"/>
  <c r="K49" i="1"/>
  <c r="L49" i="1"/>
  <c r="M49" i="1"/>
  <c r="K50" i="1"/>
  <c r="L50" i="1"/>
  <c r="M50" i="1"/>
  <c r="K51" i="1"/>
  <c r="L51" i="1"/>
  <c r="M51" i="1"/>
  <c r="K54" i="1"/>
  <c r="M54" i="1"/>
  <c r="M55" i="1"/>
  <c r="M56" i="1"/>
  <c r="K57" i="1"/>
  <c r="L57" i="1"/>
  <c r="M57" i="1"/>
  <c r="K58" i="1"/>
  <c r="L58" i="1"/>
  <c r="M58" i="1"/>
  <c r="K59" i="1"/>
  <c r="L59" i="1"/>
  <c r="M59" i="1"/>
  <c r="M61" i="1"/>
  <c r="K64" i="1"/>
  <c r="L64" i="1"/>
  <c r="M64" i="1"/>
  <c r="K65" i="1"/>
  <c r="L65" i="1"/>
  <c r="M65" i="1"/>
  <c r="K66" i="1"/>
  <c r="L66" i="1"/>
  <c r="M66" i="1"/>
  <c r="M72" i="1"/>
  <c r="K73" i="1"/>
  <c r="L73" i="1"/>
  <c r="M73" i="1"/>
  <c r="M74" i="1"/>
  <c r="K75" i="1"/>
  <c r="L75" i="1"/>
  <c r="M75" i="1"/>
  <c r="K76" i="1"/>
  <c r="L76" i="1"/>
  <c r="M76" i="1"/>
  <c r="K77" i="1"/>
  <c r="L77" i="1"/>
  <c r="M77" i="1"/>
  <c r="K78" i="1"/>
  <c r="L78" i="1"/>
  <c r="M78" i="1"/>
  <c r="K79" i="1"/>
  <c r="L79" i="1"/>
  <c r="M79" i="1"/>
  <c r="L80" i="1"/>
  <c r="M80" i="1"/>
  <c r="K81" i="1"/>
  <c r="M81" i="1"/>
  <c r="L82" i="1"/>
  <c r="L83" i="1"/>
  <c r="M83" i="1"/>
  <c r="L84" i="1"/>
  <c r="K85" i="1"/>
  <c r="L85" i="1"/>
  <c r="M85" i="1"/>
  <c r="L86" i="1"/>
  <c r="M86" i="1"/>
  <c r="K87" i="1"/>
  <c r="L87" i="1"/>
  <c r="M87" i="1"/>
  <c r="K88" i="1"/>
  <c r="L88" i="1"/>
  <c r="M88" i="1"/>
  <c r="M89" i="1"/>
  <c r="L90" i="1"/>
  <c r="M90" i="1"/>
  <c r="K92" i="1"/>
  <c r="L92" i="1"/>
  <c r="K93" i="1"/>
  <c r="L93" i="1"/>
  <c r="K96" i="1"/>
  <c r="L96" i="1"/>
  <c r="M96" i="1"/>
  <c r="L101" i="1"/>
  <c r="M101" i="1"/>
  <c r="L102" i="1"/>
  <c r="M102" i="1"/>
  <c r="K105" i="1"/>
  <c r="L105" i="1"/>
  <c r="K106" i="1"/>
  <c r="L106" i="1"/>
  <c r="K108" i="1"/>
  <c r="L108" i="1"/>
  <c r="M108" i="1"/>
  <c r="K110" i="1"/>
  <c r="M110" i="1"/>
  <c r="K112" i="1"/>
  <c r="L112" i="1"/>
  <c r="M112" i="1"/>
  <c r="K113" i="1"/>
  <c r="M113" i="1"/>
  <c r="K114" i="1"/>
  <c r="L114" i="1"/>
  <c r="M114" i="1"/>
  <c r="K115" i="1"/>
  <c r="L115" i="1"/>
  <c r="M115" i="1"/>
  <c r="L116" i="1"/>
  <c r="M116" i="1"/>
  <c r="K117" i="1"/>
  <c r="L117" i="1"/>
  <c r="K118" i="1"/>
  <c r="L118" i="1"/>
  <c r="L121" i="1"/>
  <c r="M124" i="1"/>
  <c r="K125" i="1"/>
  <c r="L125" i="1"/>
  <c r="M125" i="1"/>
  <c r="M126" i="1"/>
  <c r="K127" i="1"/>
  <c r="L127" i="1"/>
  <c r="M127" i="1"/>
  <c r="K128" i="1"/>
  <c r="M128" i="1"/>
  <c r="M129" i="1"/>
  <c r="L130" i="1"/>
  <c r="M130" i="1"/>
  <c r="K131" i="1"/>
  <c r="L131" i="1"/>
  <c r="M131" i="1"/>
  <c r="K134" i="1"/>
  <c r="L134" i="1"/>
  <c r="L136" i="1"/>
  <c r="M136" i="1"/>
  <c r="K138" i="1"/>
  <c r="L138" i="1"/>
  <c r="M138" i="1"/>
  <c r="L139" i="1"/>
  <c r="M139" i="1"/>
  <c r="K140" i="1"/>
  <c r="L140" i="1"/>
  <c r="M140" i="1"/>
  <c r="K143" i="1"/>
  <c r="L143" i="1"/>
  <c r="K144" i="1"/>
  <c r="L144" i="1"/>
  <c r="L146" i="1"/>
  <c r="M156" i="1"/>
  <c r="K157" i="1"/>
  <c r="L157" i="1"/>
  <c r="M157" i="1"/>
  <c r="K158" i="1"/>
  <c r="L158" i="1"/>
  <c r="M158" i="1"/>
  <c r="M160" i="1"/>
  <c r="K163" i="1"/>
  <c r="L163" i="1"/>
  <c r="M163" i="1"/>
  <c r="K164" i="1"/>
  <c r="L164" i="1"/>
  <c r="M164" i="1"/>
  <c r="M167" i="1"/>
  <c r="M168" i="1"/>
  <c r="K169" i="1"/>
  <c r="L169" i="1"/>
  <c r="M169" i="1"/>
  <c r="K170" i="1"/>
  <c r="L170" i="1"/>
  <c r="M170" i="1"/>
  <c r="K171" i="1"/>
  <c r="L171" i="1"/>
  <c r="M171" i="1"/>
  <c r="M173" i="1"/>
  <c r="M176" i="1"/>
  <c r="K177" i="1"/>
  <c r="L177" i="1"/>
  <c r="M177" i="1"/>
  <c r="K180" i="1"/>
  <c r="M180" i="1"/>
  <c r="K181" i="1"/>
  <c r="L181" i="1"/>
  <c r="M181" i="1"/>
  <c r="K182" i="1"/>
  <c r="L182" i="1"/>
  <c r="M182" i="1"/>
  <c r="K183" i="1"/>
  <c r="L183" i="1"/>
  <c r="M183" i="1"/>
  <c r="K186" i="1"/>
  <c r="L186" i="1"/>
  <c r="M186" i="1"/>
  <c r="K187" i="1"/>
  <c r="M187" i="1"/>
  <c r="M192" i="1"/>
  <c r="K193" i="1"/>
  <c r="M193" i="1"/>
  <c r="K194" i="1"/>
  <c r="L194" i="1"/>
  <c r="M194" i="1"/>
  <c r="L195" i="1"/>
  <c r="M195" i="1"/>
  <c r="K196" i="1"/>
  <c r="M196" i="1"/>
  <c r="K197" i="1"/>
  <c r="M197" i="1"/>
  <c r="K198" i="1"/>
  <c r="L198" i="1"/>
  <c r="M198" i="1"/>
  <c r="K199" i="1"/>
  <c r="L199" i="1"/>
  <c r="M199" i="1"/>
  <c r="K200" i="1"/>
  <c r="M200" i="1"/>
  <c r="L201" i="1"/>
  <c r="M201" i="1"/>
  <c r="L202" i="1"/>
  <c r="M202" i="1"/>
  <c r="M203" i="1"/>
  <c r="L204" i="1"/>
  <c r="M204" i="1"/>
  <c r="K205" i="1"/>
  <c r="L205" i="1"/>
  <c r="M205" i="1"/>
  <c r="L206" i="1"/>
  <c r="M206" i="1"/>
  <c r="L207" i="1"/>
  <c r="M207" i="1"/>
  <c r="L208" i="1"/>
  <c r="M208" i="1"/>
  <c r="L209" i="1"/>
  <c r="M209" i="1"/>
  <c r="K214" i="1"/>
  <c r="L214" i="1"/>
  <c r="M214" i="1"/>
  <c r="K216" i="1"/>
  <c r="L216" i="1"/>
  <c r="M216" i="1"/>
  <c r="K217" i="1"/>
  <c r="M217" i="1"/>
  <c r="K230" i="1"/>
  <c r="L230" i="1"/>
  <c r="M230" i="1"/>
  <c r="K231" i="1"/>
  <c r="M231" i="1"/>
  <c r="K232" i="1"/>
  <c r="L232" i="1"/>
  <c r="M232" i="1"/>
  <c r="K234" i="1"/>
  <c r="M234" i="1"/>
  <c r="K237" i="1"/>
  <c r="L237" i="1"/>
  <c r="M237" i="1"/>
  <c r="K238" i="1"/>
  <c r="L238" i="1"/>
  <c r="M238" i="1"/>
  <c r="K239" i="1"/>
  <c r="L239" i="1"/>
  <c r="M239" i="1"/>
  <c r="M241" i="1"/>
  <c r="K244" i="1"/>
  <c r="L244" i="1"/>
  <c r="M244" i="1"/>
  <c r="K245" i="1"/>
  <c r="L245" i="1"/>
  <c r="M245" i="1"/>
  <c r="K246" i="1"/>
  <c r="L246" i="1"/>
  <c r="M246" i="1"/>
  <c r="K247" i="1"/>
  <c r="L247" i="1"/>
  <c r="M247" i="1"/>
  <c r="K248" i="1"/>
  <c r="L248" i="1"/>
  <c r="M248" i="1"/>
  <c r="K249" i="1"/>
  <c r="L249" i="1"/>
  <c r="M249" i="1"/>
  <c r="L250" i="1"/>
  <c r="K253" i="1"/>
  <c r="L253" i="1"/>
  <c r="M253" i="1"/>
  <c r="K254" i="1"/>
  <c r="L254" i="1"/>
  <c r="M254" i="1"/>
  <c r="L256" i="1"/>
  <c r="M256" i="1"/>
  <c r="L257" i="1"/>
  <c r="M257" i="1"/>
  <c r="K258" i="1"/>
  <c r="L258" i="1"/>
  <c r="M258" i="1"/>
  <c r="K265" i="1"/>
  <c r="L265" i="1"/>
  <c r="M265" i="1"/>
  <c r="K272" i="1"/>
  <c r="L272" i="1"/>
  <c r="M272" i="1"/>
  <c r="K273" i="1"/>
  <c r="L273" i="1"/>
  <c r="M273" i="1"/>
  <c r="L274" i="1"/>
  <c r="K283" i="1"/>
  <c r="L283" i="1"/>
  <c r="M283" i="1"/>
  <c r="K285" i="1"/>
  <c r="L285" i="1"/>
  <c r="M285" i="1"/>
  <c r="L302" i="1"/>
  <c r="M302" i="1"/>
  <c r="L304" i="1"/>
  <c r="M304" i="1"/>
  <c r="L306" i="1"/>
  <c r="L307" i="1"/>
  <c r="M307" i="1"/>
  <c r="K309" i="1"/>
  <c r="L309" i="1"/>
  <c r="M309" i="1"/>
  <c r="K310" i="1"/>
  <c r="L310" i="1"/>
  <c r="M310" i="1"/>
  <c r="K311" i="1"/>
  <c r="L311" i="1"/>
  <c r="M311" i="1"/>
  <c r="K312" i="1"/>
  <c r="L312" i="1"/>
  <c r="M312" i="1"/>
  <c r="K313" i="1"/>
  <c r="L313" i="1"/>
  <c r="M313" i="1"/>
  <c r="K314" i="1"/>
  <c r="L314" i="1"/>
  <c r="M314" i="1"/>
  <c r="K315" i="1"/>
  <c r="L315" i="1"/>
  <c r="M315" i="1"/>
  <c r="K316" i="1"/>
  <c r="L316" i="1"/>
  <c r="M316" i="1"/>
  <c r="M320" i="1"/>
  <c r="K321" i="1"/>
  <c r="L321" i="1"/>
  <c r="M321" i="1"/>
  <c r="M323" i="1"/>
  <c r="L324" i="1"/>
  <c r="M324" i="1"/>
  <c r="L325" i="1"/>
  <c r="M325" i="1"/>
  <c r="M326" i="1"/>
  <c r="K327" i="1"/>
  <c r="L327" i="1"/>
  <c r="M327" i="1"/>
  <c r="L328" i="1"/>
  <c r="M328" i="1"/>
  <c r="L329" i="1"/>
  <c r="M329" i="1"/>
  <c r="L334" i="1"/>
  <c r="M334" i="1"/>
  <c r="K336" i="1"/>
  <c r="L336" i="1"/>
  <c r="M336" i="1"/>
  <c r="L337" i="1"/>
  <c r="M337" i="1"/>
  <c r="K338" i="1"/>
  <c r="L338" i="1"/>
  <c r="M338" i="1"/>
  <c r="K340" i="1"/>
  <c r="L340" i="1"/>
  <c r="M340" i="1"/>
  <c r="M342" i="1"/>
  <c r="L344" i="1"/>
  <c r="M344" i="1"/>
  <c r="L346" i="1"/>
  <c r="M346" i="1"/>
  <c r="L350" i="1"/>
  <c r="M350" i="1"/>
  <c r="E24" i="1"/>
  <c r="I24" i="1"/>
  <c r="E25" i="1"/>
  <c r="I25" i="1"/>
  <c r="E26" i="1"/>
  <c r="I26" i="1"/>
  <c r="J26" i="1"/>
  <c r="E27" i="1"/>
  <c r="I27" i="1"/>
  <c r="J27" i="1"/>
  <c r="E63" i="1"/>
  <c r="E62" i="1" s="1"/>
  <c r="J63" i="1"/>
  <c r="J62" i="1" s="1"/>
  <c r="L228" i="1" l="1"/>
  <c r="J263" i="1"/>
  <c r="J262" i="1" s="1"/>
  <c r="J261" i="1" s="1"/>
  <c r="J260" i="1" s="1"/>
  <c r="E263" i="1"/>
  <c r="E262" i="1" s="1"/>
  <c r="E261" i="1" s="1"/>
  <c r="E260" i="1" s="1"/>
  <c r="I31" i="1"/>
  <c r="E31" i="1"/>
  <c r="J351" i="1"/>
  <c r="M352" i="1"/>
  <c r="E215" i="1"/>
  <c r="E213" i="1" s="1"/>
  <c r="E175" i="1" s="1"/>
  <c r="E174" i="1" s="1"/>
  <c r="M229" i="1"/>
  <c r="E23" i="1"/>
  <c r="I351" i="1"/>
  <c r="I23" i="1"/>
  <c r="J23" i="1"/>
  <c r="J215" i="1"/>
  <c r="J213" i="1" s="1"/>
  <c r="J175" i="1" s="1"/>
  <c r="M345" i="1"/>
  <c r="J31" i="1"/>
  <c r="M24" i="1"/>
  <c r="M335" i="1"/>
  <c r="M264" i="1"/>
  <c r="M343" i="1"/>
  <c r="M243" i="1"/>
  <c r="M109" i="1"/>
  <c r="M25" i="1"/>
  <c r="M41" i="1"/>
  <c r="M179" i="1"/>
  <c r="M161" i="1"/>
  <c r="M319" i="1"/>
  <c r="E227" i="1"/>
  <c r="E226" i="1" s="1"/>
  <c r="M255" i="1"/>
  <c r="M347" i="1"/>
  <c r="J318" i="1"/>
  <c r="M341" i="1"/>
  <c r="M339" i="1"/>
  <c r="J242" i="1"/>
  <c r="M303" i="1"/>
  <c r="M26" i="1"/>
  <c r="M271" i="1"/>
  <c r="I268" i="1"/>
  <c r="M268" i="1" s="1"/>
  <c r="M269" i="1"/>
  <c r="M332" i="1"/>
  <c r="I242" i="1"/>
  <c r="M252" i="1"/>
  <c r="E242" i="1"/>
  <c r="M235" i="1"/>
  <c r="M236" i="1"/>
  <c r="I227" i="1"/>
  <c r="M97" i="1"/>
  <c r="M281" i="1"/>
  <c r="M282" i="1"/>
  <c r="M305" i="1"/>
  <c r="I318" i="1"/>
  <c r="E318" i="1"/>
  <c r="E317" i="1" s="1"/>
  <c r="J227" i="1"/>
  <c r="J226" i="1" s="1"/>
  <c r="M228" i="1"/>
  <c r="M107" i="1"/>
  <c r="M48" i="1"/>
  <c r="M47" i="1"/>
  <c r="M348" i="1"/>
  <c r="M27" i="1"/>
  <c r="M162" i="1"/>
  <c r="M137" i="1"/>
  <c r="M135" i="1"/>
  <c r="L137" i="1"/>
  <c r="K137" i="1"/>
  <c r="M63" i="1"/>
  <c r="I226" i="1" l="1"/>
  <c r="I225" i="1" s="1"/>
  <c r="J317" i="1"/>
  <c r="I317" i="1"/>
  <c r="M40" i="1"/>
  <c r="M351" i="1"/>
  <c r="E225" i="1"/>
  <c r="J174" i="1"/>
  <c r="J225" i="1"/>
  <c r="M242" i="1"/>
  <c r="M318" i="1"/>
  <c r="M23" i="1"/>
  <c r="I262" i="1"/>
  <c r="M263" i="1"/>
  <c r="M62" i="1"/>
  <c r="M317" i="1" l="1"/>
  <c r="I261" i="1"/>
  <c r="I260" i="1" s="1"/>
  <c r="M262" i="1"/>
  <c r="C168" i="1" l="1"/>
  <c r="C167" i="1" s="1"/>
  <c r="C236" i="1"/>
  <c r="C235" i="1" s="1"/>
  <c r="E308" i="1" l="1"/>
  <c r="I308" i="1"/>
  <c r="D301" i="1"/>
  <c r="E301" i="1"/>
  <c r="I301" i="1"/>
  <c r="J301" i="1"/>
  <c r="E286" i="1"/>
  <c r="I286" i="1"/>
  <c r="J286" i="1"/>
  <c r="M286" i="1" l="1"/>
  <c r="L308" i="1"/>
  <c r="K308" i="1"/>
  <c r="M308" i="1"/>
  <c r="E154" i="1"/>
  <c r="E153" i="1" s="1"/>
  <c r="E300" i="1"/>
  <c r="J154" i="1"/>
  <c r="J153" i="1" s="1"/>
  <c r="M155" i="1"/>
  <c r="M261" i="1"/>
  <c r="J300" i="1"/>
  <c r="M301" i="1"/>
  <c r="I154" i="1"/>
  <c r="I300" i="1"/>
  <c r="L301" i="1"/>
  <c r="M227" i="1"/>
  <c r="M31" i="1"/>
  <c r="C335" i="1"/>
  <c r="C352" i="1"/>
  <c r="C351" i="1" s="1"/>
  <c r="C332" i="1"/>
  <c r="C341" i="1"/>
  <c r="C343" i="1"/>
  <c r="C345" i="1"/>
  <c r="C339" i="1"/>
  <c r="C301" i="1"/>
  <c r="C300" i="1" s="1"/>
  <c r="C287" i="1"/>
  <c r="C286" i="1" s="1"/>
  <c r="C281" i="1"/>
  <c r="C264" i="1"/>
  <c r="C255" i="1"/>
  <c r="C252" i="1" s="1"/>
  <c r="C242" i="1" s="1"/>
  <c r="C229" i="1"/>
  <c r="C263" i="1" l="1"/>
  <c r="C262" i="1" s="1"/>
  <c r="C228" i="1"/>
  <c r="C227" i="1" s="1"/>
  <c r="C226" i="1" s="1"/>
  <c r="M154" i="1"/>
  <c r="M260" i="1"/>
  <c r="I153" i="1"/>
  <c r="M226" i="1"/>
  <c r="M300" i="1"/>
  <c r="C269" i="1"/>
  <c r="C268" i="1" s="1"/>
  <c r="J152" i="1"/>
  <c r="E152" i="1"/>
  <c r="C319" i="1"/>
  <c r="C318" i="1" s="1"/>
  <c r="C218" i="1"/>
  <c r="C215" i="1" s="1"/>
  <c r="C213" i="1" s="1"/>
  <c r="C203" i="1"/>
  <c r="C192" i="1" s="1"/>
  <c r="C95" i="1"/>
  <c r="E95" i="1"/>
  <c r="E71" i="1" s="1"/>
  <c r="I95" i="1"/>
  <c r="I71" i="1" s="1"/>
  <c r="J95" i="1"/>
  <c r="J71" i="1" s="1"/>
  <c r="C261" i="1" l="1"/>
  <c r="C260" i="1" s="1"/>
  <c r="E30" i="1"/>
  <c r="M71" i="1"/>
  <c r="C154" i="1"/>
  <c r="C153" i="1" s="1"/>
  <c r="J30" i="1"/>
  <c r="M153" i="1"/>
  <c r="C175" i="1"/>
  <c r="C174" i="1" s="1"/>
  <c r="M225" i="1"/>
  <c r="K179" i="1"/>
  <c r="L179" i="1"/>
  <c r="M95" i="1"/>
  <c r="C225" i="1"/>
  <c r="K176" i="1"/>
  <c r="L176" i="1"/>
  <c r="E151" i="1"/>
  <c r="J151" i="1"/>
  <c r="C317" i="1"/>
  <c r="C74" i="1"/>
  <c r="C72" i="1" s="1"/>
  <c r="C71" i="1" s="1"/>
  <c r="C63" i="1"/>
  <c r="C62" i="1" s="1"/>
  <c r="C56" i="1"/>
  <c r="C55" i="1" s="1"/>
  <c r="C48" i="1"/>
  <c r="C47" i="1" s="1"/>
  <c r="C41" i="1"/>
  <c r="C40" i="1" s="1"/>
  <c r="C33" i="1"/>
  <c r="C24" i="1"/>
  <c r="C25" i="1"/>
  <c r="C26" i="1"/>
  <c r="C27" i="1"/>
  <c r="E9" i="1"/>
  <c r="I9" i="1"/>
  <c r="J9" i="1"/>
  <c r="C9" i="1"/>
  <c r="C8" i="1" s="1"/>
  <c r="C32" i="1" l="1"/>
  <c r="C31" i="1" s="1"/>
  <c r="C30" i="1" s="1"/>
  <c r="I30" i="1"/>
  <c r="C23" i="1"/>
  <c r="E8" i="1"/>
  <c r="J8" i="1"/>
  <c r="M9" i="1"/>
  <c r="I8" i="1"/>
  <c r="C152" i="1"/>
  <c r="C151" i="1" s="1"/>
  <c r="E29" i="1"/>
  <c r="E28" i="1" s="1"/>
  <c r="J29" i="1"/>
  <c r="M30" i="1" l="1"/>
  <c r="M8" i="1"/>
  <c r="J28" i="1"/>
  <c r="D287" i="1"/>
  <c r="D352" i="1"/>
  <c r="L352" i="1" s="1"/>
  <c r="D335" i="1"/>
  <c r="D339" i="1"/>
  <c r="D341" i="1"/>
  <c r="D343" i="1"/>
  <c r="D323" i="1"/>
  <c r="C308" i="1"/>
  <c r="C29" i="1" l="1"/>
  <c r="C28" i="1" s="1"/>
  <c r="K287" i="1"/>
  <c r="L287" i="1"/>
  <c r="D347" i="1"/>
  <c r="L348" i="1"/>
  <c r="L323" i="1"/>
  <c r="L341" i="1"/>
  <c r="D351" i="1"/>
  <c r="L351" i="1" s="1"/>
  <c r="K326" i="1"/>
  <c r="L339" i="1"/>
  <c r="K339" i="1"/>
  <c r="L332" i="1"/>
  <c r="K320" i="1"/>
  <c r="L320" i="1"/>
  <c r="L343" i="1"/>
  <c r="L345" i="1"/>
  <c r="L335" i="1"/>
  <c r="K335" i="1"/>
  <c r="D286" i="1"/>
  <c r="D319" i="1"/>
  <c r="D303" i="1"/>
  <c r="D305" i="1"/>
  <c r="D264" i="1"/>
  <c r="D263" i="1" s="1"/>
  <c r="D255" i="1"/>
  <c r="D252" i="1" s="1"/>
  <c r="D242" i="1" s="1"/>
  <c r="D236" i="1"/>
  <c r="D235" i="1" s="1"/>
  <c r="D218" i="1"/>
  <c r="I218" i="1" s="1"/>
  <c r="L218" i="1" s="1"/>
  <c r="D168" i="1"/>
  <c r="D167" i="1" s="1"/>
  <c r="D162" i="1"/>
  <c r="D161" i="1" s="1"/>
  <c r="D156" i="1"/>
  <c r="D155" i="1" s="1"/>
  <c r="L155" i="1" s="1"/>
  <c r="I215" i="1" l="1"/>
  <c r="M218" i="1"/>
  <c r="K286" i="1"/>
  <c r="L286" i="1"/>
  <c r="K218" i="1"/>
  <c r="D227" i="1"/>
  <c r="L236" i="1"/>
  <c r="K236" i="1"/>
  <c r="K271" i="1"/>
  <c r="L271" i="1"/>
  <c r="D318" i="1"/>
  <c r="L319" i="1"/>
  <c r="K319" i="1"/>
  <c r="D281" i="1"/>
  <c r="L282" i="1"/>
  <c r="K282" i="1"/>
  <c r="L168" i="1"/>
  <c r="K168" i="1"/>
  <c r="K203" i="1"/>
  <c r="L203" i="1"/>
  <c r="L243" i="1"/>
  <c r="K243" i="1"/>
  <c r="K156" i="1"/>
  <c r="L156" i="1"/>
  <c r="D215" i="1"/>
  <c r="L255" i="1"/>
  <c r="K255" i="1"/>
  <c r="L305" i="1"/>
  <c r="L162" i="1"/>
  <c r="K162" i="1"/>
  <c r="K229" i="1"/>
  <c r="L229" i="1"/>
  <c r="K264" i="1"/>
  <c r="L264" i="1"/>
  <c r="L303" i="1"/>
  <c r="D300" i="1"/>
  <c r="L347" i="1"/>
  <c r="D226" i="1" l="1"/>
  <c r="L227" i="1"/>
  <c r="I213" i="1"/>
  <c r="M215" i="1"/>
  <c r="K161" i="1"/>
  <c r="L161" i="1"/>
  <c r="D262" i="1"/>
  <c r="L263" i="1"/>
  <c r="K263" i="1"/>
  <c r="K281" i="1"/>
  <c r="L281" i="1"/>
  <c r="K269" i="1"/>
  <c r="L269" i="1"/>
  <c r="K242" i="1"/>
  <c r="L242" i="1"/>
  <c r="D154" i="1"/>
  <c r="K155" i="1"/>
  <c r="K167" i="1"/>
  <c r="L167" i="1"/>
  <c r="D317" i="1"/>
  <c r="K318" i="1"/>
  <c r="L318" i="1"/>
  <c r="D213" i="1"/>
  <c r="D175" i="1" s="1"/>
  <c r="L215" i="1"/>
  <c r="K215" i="1"/>
  <c r="K192" i="1"/>
  <c r="L192" i="1"/>
  <c r="L300" i="1"/>
  <c r="K228" i="1"/>
  <c r="K252" i="1"/>
  <c r="L252" i="1"/>
  <c r="K235" i="1"/>
  <c r="L235" i="1"/>
  <c r="D126" i="1"/>
  <c r="D74" i="1"/>
  <c r="D56" i="1"/>
  <c r="D55" i="1" s="1"/>
  <c r="D63" i="1"/>
  <c r="D48" i="1"/>
  <c r="D47" i="1" s="1"/>
  <c r="D41" i="1"/>
  <c r="D40" i="1" s="1"/>
  <c r="D33" i="1"/>
  <c r="D32" i="1" s="1"/>
  <c r="L32" i="1" s="1"/>
  <c r="D9" i="1"/>
  <c r="D25" i="1"/>
  <c r="D26" i="1"/>
  <c r="D27" i="1"/>
  <c r="D24" i="1"/>
  <c r="D124" i="1" l="1"/>
  <c r="L126" i="1"/>
  <c r="D225" i="1"/>
  <c r="L225" i="1" s="1"/>
  <c r="L226" i="1"/>
  <c r="D153" i="1"/>
  <c r="L153" i="1" s="1"/>
  <c r="L154" i="1"/>
  <c r="D72" i="1"/>
  <c r="D71" i="1" s="1"/>
  <c r="L74" i="1"/>
  <c r="I175" i="1"/>
  <c r="L175" i="1" s="1"/>
  <c r="M213" i="1"/>
  <c r="D23" i="1"/>
  <c r="K154" i="1"/>
  <c r="L97" i="1"/>
  <c r="K33" i="1"/>
  <c r="L33" i="1"/>
  <c r="K56" i="1"/>
  <c r="L56" i="1"/>
  <c r="K126" i="1"/>
  <c r="L268" i="1"/>
  <c r="K268" i="1"/>
  <c r="K41" i="1"/>
  <c r="L41" i="1"/>
  <c r="K74" i="1"/>
  <c r="K262" i="1"/>
  <c r="L262" i="1"/>
  <c r="D261" i="1"/>
  <c r="K48" i="1"/>
  <c r="L48" i="1"/>
  <c r="D174" i="1"/>
  <c r="K175" i="1"/>
  <c r="L317" i="1"/>
  <c r="K317" i="1"/>
  <c r="L24" i="1"/>
  <c r="K24" i="1"/>
  <c r="D8" i="1"/>
  <c r="K9" i="1"/>
  <c r="L9" i="1"/>
  <c r="D62" i="1"/>
  <c r="L63" i="1"/>
  <c r="K63" i="1"/>
  <c r="L109" i="1"/>
  <c r="K109" i="1"/>
  <c r="K227" i="1"/>
  <c r="K213" i="1"/>
  <c r="L213" i="1"/>
  <c r="K153" i="1"/>
  <c r="L135" i="1"/>
  <c r="K135" i="1"/>
  <c r="K27" i="1"/>
  <c r="L27" i="1"/>
  <c r="K26" i="1"/>
  <c r="L26" i="1"/>
  <c r="L25" i="1"/>
  <c r="K25" i="1"/>
  <c r="D152" i="1" l="1"/>
  <c r="K152" i="1" s="1"/>
  <c r="I174" i="1"/>
  <c r="M174" i="1" s="1"/>
  <c r="M175" i="1"/>
  <c r="I152" i="1"/>
  <c r="D31" i="1"/>
  <c r="L31" i="1" s="1"/>
  <c r="K71" i="1"/>
  <c r="K107" i="1"/>
  <c r="L107" i="1"/>
  <c r="K47" i="1"/>
  <c r="L47" i="1"/>
  <c r="K32" i="1"/>
  <c r="K226" i="1"/>
  <c r="K174" i="1"/>
  <c r="L174" i="1"/>
  <c r="D260" i="1"/>
  <c r="K261" i="1"/>
  <c r="L261" i="1"/>
  <c r="L40" i="1"/>
  <c r="K40" i="1"/>
  <c r="K55" i="1"/>
  <c r="L55" i="1"/>
  <c r="L8" i="1"/>
  <c r="K8" i="1"/>
  <c r="K72" i="1"/>
  <c r="L72" i="1"/>
  <c r="L124" i="1"/>
  <c r="K124" i="1"/>
  <c r="K62" i="1"/>
  <c r="L62" i="1"/>
  <c r="L95" i="1"/>
  <c r="K95" i="1"/>
  <c r="K23" i="1"/>
  <c r="L23" i="1"/>
  <c r="L152" i="1" l="1"/>
  <c r="M152" i="1"/>
  <c r="I151" i="1"/>
  <c r="L71" i="1"/>
  <c r="D30" i="1"/>
  <c r="K31" i="1"/>
  <c r="K225" i="1"/>
  <c r="K260" i="1"/>
  <c r="L260" i="1"/>
  <c r="D151" i="1"/>
  <c r="K30" i="1" l="1"/>
  <c r="L30" i="1"/>
  <c r="L151" i="1"/>
  <c r="M151" i="1"/>
  <c r="I29" i="1"/>
  <c r="D29" i="1"/>
  <c r="D28" i="1" s="1"/>
  <c r="K151" i="1"/>
  <c r="L29" i="1" l="1"/>
  <c r="I28" i="1"/>
  <c r="L28" i="1" s="1"/>
  <c r="M29" i="1"/>
  <c r="R29" i="1"/>
  <c r="K29" i="1"/>
  <c r="Q27" i="1"/>
  <c r="K28" i="1"/>
  <c r="M2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E28" authorId="0" shapeId="0" xr:uid="{0E5DB5F7-4989-4D4E-A6B2-71968B49848A}">
      <text>
        <r>
          <rPr>
            <b/>
            <sz val="9"/>
            <color indexed="81"/>
            <rFont val="Tahoma"/>
            <family val="2"/>
          </rPr>
          <t>USER:</t>
        </r>
        <r>
          <rPr>
            <sz val="9"/>
            <color indexed="81"/>
            <rFont val="Tahoma"/>
            <family val="2"/>
          </rPr>
          <t xml:space="preserve">
Quyết định số 426/QĐ-SNN ngày 16/10 Quyết định về việc công bố công khai tình hình thực hiện dự toán thu – chi ngân sách nhà nước quý III và 9 tháng đầu năm 2023 của Sở Nông nghiệp và Phát triển nông thôn</t>
        </r>
      </text>
    </comment>
    <comment ref="F28" authorId="0" shapeId="0" xr:uid="{42772972-FB8F-4AA3-84AD-21980B0DCC2B}">
      <text>
        <r>
          <rPr>
            <b/>
            <sz val="9"/>
            <color indexed="81"/>
            <rFont val="Tahoma"/>
            <family val="2"/>
          </rPr>
          <t>USER:</t>
        </r>
        <r>
          <rPr>
            <sz val="9"/>
            <color indexed="81"/>
            <rFont val="Tahoma"/>
            <family val="2"/>
          </rPr>
          <t xml:space="preserve">
Báo cáo số 455/BC-SNN ngày 16/10/2023 Báo cáo tình hình sử dụng kinh phí năm 2023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E28" authorId="0" shapeId="0" xr:uid="{00000000-0006-0000-0100-000001000000}">
      <text>
        <r>
          <rPr>
            <b/>
            <sz val="9"/>
            <color indexed="81"/>
            <rFont val="Tahoma"/>
            <family val="2"/>
          </rPr>
          <t>USER:</t>
        </r>
        <r>
          <rPr>
            <sz val="9"/>
            <color indexed="81"/>
            <rFont val="Tahoma"/>
            <family val="2"/>
          </rPr>
          <t xml:space="preserve">
Quyết định số 426/QĐ-SNN ngày 16/10 Quyết định về việc công bố công khai tình hình thực hiện dự toán thu – chi ngân sách nhà nước quý III và 9 tháng đầu năm 2023 của Sở Nông nghiệp và Phát triển nông thôn</t>
        </r>
      </text>
    </comment>
    <comment ref="F28" authorId="0" shapeId="0" xr:uid="{00000000-0006-0000-0100-000002000000}">
      <text>
        <r>
          <rPr>
            <b/>
            <sz val="9"/>
            <color indexed="81"/>
            <rFont val="Tahoma"/>
            <family val="2"/>
          </rPr>
          <t>USER:</t>
        </r>
        <r>
          <rPr>
            <sz val="9"/>
            <color indexed="81"/>
            <rFont val="Tahoma"/>
            <family val="2"/>
          </rPr>
          <t xml:space="preserve">
Báo cáo số 455/BC-SNN ngày 16/10/2023 Báo cáo tình hình sử dụng kinh phí năm 2023</t>
        </r>
      </text>
    </comment>
    <comment ref="I28" authorId="0" shapeId="0" xr:uid="{00000000-0006-0000-0100-000003000000}">
      <text>
        <r>
          <rPr>
            <b/>
            <sz val="9"/>
            <color indexed="81"/>
            <rFont val="Tahoma"/>
            <family val="2"/>
          </rPr>
          <t>USER:</t>
        </r>
        <r>
          <rPr>
            <sz val="9"/>
            <color indexed="81"/>
            <rFont val="Tahoma"/>
            <family val="2"/>
          </rPr>
          <t xml:space="preserve">
Báo cáo số 455/BC-SNN ngày 16/10/2023 Báo cáo tình hình sử dụng kinh phí năm 2023</t>
        </r>
      </text>
    </comment>
    <comment ref="J28" authorId="0" shapeId="0" xr:uid="{00000000-0006-0000-0100-000004000000}">
      <text>
        <r>
          <rPr>
            <b/>
            <sz val="9"/>
            <color indexed="81"/>
            <rFont val="Tahoma"/>
            <family val="2"/>
          </rPr>
          <t>USER:</t>
        </r>
        <r>
          <rPr>
            <sz val="9"/>
            <color indexed="81"/>
            <rFont val="Tahoma"/>
            <family val="2"/>
          </rPr>
          <t xml:space="preserve">
Báo cáo số 467/BC-SNN ngày 24/10/2023 Báo cáo tình hình ước thực hiện NSNN năm 2023 và xây dựng dự toán NSNN năm 2024, kế hoạch tài chính – NSNN 03 năm 2024-2026 (lần 4)</t>
        </r>
      </text>
    </comment>
  </commentList>
</comments>
</file>

<file path=xl/sharedStrings.xml><?xml version="1.0" encoding="utf-8"?>
<sst xmlns="http://schemas.openxmlformats.org/spreadsheetml/2006/main" count="894" uniqueCount="340">
  <si>
    <t>Đơn vị: Triệu đồng</t>
  </si>
  <si>
    <t>STT</t>
  </si>
  <si>
    <t>CHỈ TIÊU</t>
  </si>
  <si>
    <t>Dự toán</t>
  </si>
  <si>
    <t>A</t>
  </si>
  <si>
    <t>B</t>
  </si>
  <si>
    <t>Tổng số thu, chi, nộp ngân sách phí, lệ phí</t>
  </si>
  <si>
    <t>Số thu phí, lệ phí</t>
  </si>
  <si>
    <t xml:space="preserve"> - Phí thẩm định dự án đầu tư </t>
  </si>
  <si>
    <t xml:space="preserve"> - Phí thẩm định kinh doanh có điều kiện thuộc lĩnh vực nông nghiệp, lâm nghiệp, thủy sản </t>
  </si>
  <si>
    <t xml:space="preserve"> - Phí kiểm soát giết mổ động vật, sát trùng</t>
  </si>
  <si>
    <t xml:space="preserve"> - Phí quảng cáo thuốc BVTV; cấp GCN đủ điều kiện kinh doanh phân bón, thuốc BVTV</t>
  </si>
  <si>
    <t>Chi từ nguồn thu phí được để lại</t>
  </si>
  <si>
    <t>a</t>
  </si>
  <si>
    <t>Chi quản lý hành chính</t>
  </si>
  <si>
    <t>b</t>
  </si>
  <si>
    <t>Chi sự nghiệp Nông nghiệp</t>
  </si>
  <si>
    <t xml:space="preserve"> - Phí kiểm dịch thực vật </t>
  </si>
  <si>
    <t>Số phí, lệ phí nộp ngân sách nhà nước</t>
  </si>
  <si>
    <t>Dự toán chi ngân sách nhà nước (I+II)</t>
  </si>
  <si>
    <t>I</t>
  </si>
  <si>
    <t>Chi thường xuyên theo các lĩnh vực (1+2+3+4+5+6)</t>
  </si>
  <si>
    <t>Chi Quản lý hành chính (1.1+1.2)</t>
  </si>
  <si>
    <t>1.1</t>
  </si>
  <si>
    <t>Văn phòng Sở Nông nghiệp và Phát triển nông thôn</t>
  </si>
  <si>
    <t>Chi cục Thủy lợi</t>
  </si>
  <si>
    <t>c</t>
  </si>
  <si>
    <t>Chi cục Kiểm lâm</t>
  </si>
  <si>
    <t>d</t>
  </si>
  <si>
    <t xml:space="preserve">Chi cục Chăn nuôi và Thú y </t>
  </si>
  <si>
    <t>e</t>
  </si>
  <si>
    <t>Chi cục Trồng trọt và Bảo vệ thực vật</t>
  </si>
  <si>
    <t>1.2</t>
  </si>
  <si>
    <t xml:space="preserve"> - Kinh phí mua sắm, sửa chữa</t>
  </si>
  <si>
    <t xml:space="preserve">  + Kinh phí hoạt động của lực lượng sử phạt VPHC LVQLBVR</t>
  </si>
  <si>
    <t xml:space="preserve">  + Kinh phí thanh tra chuyên ngành </t>
  </si>
  <si>
    <t xml:space="preserve">  + Kinh phí hoạt động tổ chức cơ sở đảng </t>
  </si>
  <si>
    <t xml:space="preserve">  + Kinh phí Hoạt động BCĐ Chương trình mục tiêu phát triển lâm nghiệp bền vững giai đoạn 2016-2020</t>
  </si>
  <si>
    <t xml:space="preserve">  + Kinh phí mua sắm trang phục thanh tra </t>
  </si>
  <si>
    <t xml:space="preserve">  + Kinh phí duy trì, áp dụng hệ thống QLCL ISO </t>
  </si>
  <si>
    <t>Các hoạt động kinh tế (2.1 + 2.2 + 2.3 + 2.4)</t>
  </si>
  <si>
    <t>2.1</t>
  </si>
  <si>
    <t>*</t>
  </si>
  <si>
    <t>Chi bộ máy sự nghiệp (a+b)</t>
  </si>
  <si>
    <t>Kinh phí giao quyền tự chủ (a.1+a.2+a.3)</t>
  </si>
  <si>
    <t>a.1</t>
  </si>
  <si>
    <t>a.2</t>
  </si>
  <si>
    <t>a.3</t>
  </si>
  <si>
    <t>Trung tâm Khuyến nông</t>
  </si>
  <si>
    <t>Kinh phí không giao quyền tự chủ</t>
  </si>
  <si>
    <t>Kinh phí mua sắm, sửa chữa</t>
  </si>
  <si>
    <t>**</t>
  </si>
  <si>
    <t>Chi hoạt động sự nghiệp nông nghiệp (kinh phí không giao quyền tự chủ)</t>
  </si>
  <si>
    <t xml:space="preserve">Văn phòng Sở NN và PTNT </t>
  </si>
  <si>
    <t xml:space="preserve"> - Kinh phí hỗ trợ lãi vay phát triển thực hành sản xuất nông nghiệp tốt (theo QĐ số 21/2019/QĐ-UBND tỉnh Tây Ninh)</t>
  </si>
  <si>
    <t>-</t>
  </si>
  <si>
    <t>- Kinh phí hỗ trợ áp dụng quy trình thực hành sản xuất nông nghiệp tốt trong nông nghiệp và thủy sản (lĩnh vực chăn nuôi, thủy sản ) theo NQ số 18/2021/NQ-HĐND ngày 09/12/2021</t>
  </si>
  <si>
    <t xml:space="preserve">   + Quản lý giống vật nuôi </t>
  </si>
  <si>
    <t xml:space="preserve">   + Chuỗi bò thịt </t>
  </si>
  <si>
    <t xml:space="preserve">   + Chuỗi heo thịt </t>
  </si>
  <si>
    <t>2.2</t>
  </si>
  <si>
    <t>Kinh phí giao quyền tự chủ (a.1+a.2)</t>
  </si>
  <si>
    <t>Ban Quản lý Khu rừng phòng hộ Dầu Tiếng</t>
  </si>
  <si>
    <t>Chi hoạt động sự nghiệp Lâm nghiệp (kinh phí không giao quyền tự chủ)</t>
  </si>
  <si>
    <t>2.3</t>
  </si>
  <si>
    <t>Sự nghiệp Thủy lợi (* + **)</t>
  </si>
  <si>
    <t>Kinh phí giao quyền tự chủ</t>
  </si>
  <si>
    <t>Trung tâm Nước sạch và Vệ sinh môi trường nông thôn</t>
  </si>
  <si>
    <t>b.1</t>
  </si>
  <si>
    <t>Kinh phí tiết kiệm 10% thực hiện cải cách tiền lương</t>
  </si>
  <si>
    <t>Kinh phí thực hiện nhiệm vụ được giao</t>
  </si>
  <si>
    <t>Chi hoạt động sự nghiệp Thủy lợi (kinh phí không giao quyền tự chủ)</t>
  </si>
  <si>
    <t xml:space="preserve"> - Kinh phí kiểm định, bảo quản, bảo dưỡng, sửa chữa trang thiết bị phòng, chống thiên tai và tìm kiếm cứu nạn</t>
  </si>
  <si>
    <t xml:space="preserve"> - Kinh phí phòng, chống lụt, bão</t>
  </si>
  <si>
    <t>2.4</t>
  </si>
  <si>
    <t>Sự nghiệp kinh tế khác (a+b+c+d)</t>
  </si>
  <si>
    <t>Văn phòng Sở Nông nghiệp và PTNT</t>
  </si>
  <si>
    <t>Sự nghiệp Giáo dục - đào tạo và dạy nghề</t>
  </si>
  <si>
    <t>Sự nghiệp Khoa học và công nghệ</t>
  </si>
  <si>
    <t>Sự nghiệp Bảo vệ môi trường</t>
  </si>
  <si>
    <t xml:space="preserve">Chi cục Thủy lợi </t>
  </si>
  <si>
    <t>Chi bảo đảm xã hội</t>
  </si>
  <si>
    <t>Chi cục Chăn nuôi và Thú y</t>
  </si>
  <si>
    <t>Trung tâm Nước sạch và VSMTNT</t>
  </si>
  <si>
    <t>II</t>
  </si>
  <si>
    <t>Chương trình MTQG Xây dựng Nông thôn mới (a+b+c+d+e+f)</t>
  </si>
  <si>
    <t xml:space="preserve">Trung tâm Nước sạch và Vệ sinh môi trường nông thôn </t>
  </si>
  <si>
    <t>Nâng cao năng lực xây dựng nông thôn mới và công tác giám sát, đánh giá thực hiện Chương trình; truyền thông về xây dựng nông thôn mới
 - Công tác tuyên truyền, kiểm tra, hướng dẫn (Hướng dẫn, kiểm tra, thẩm định tiêu chí 3)</t>
  </si>
  <si>
    <t>Nâng cao năng lực xây dựng nông thôn mới và công tác giám sát, đánh giá thực hiện Chương trình; truyền thông về xây dựng nông thôn mới:
 - Công tác tuyên truyền, kiểm tra hướng dẫn (Tiêu chí 17.7)</t>
  </si>
  <si>
    <t>f</t>
  </si>
  <si>
    <t>Chi cục TT và BVTV</t>
  </si>
  <si>
    <t>g</t>
  </si>
  <si>
    <t>Chương trình MTQG Giảm nghèo</t>
  </si>
  <si>
    <t>Văn phòng Sở</t>
  </si>
  <si>
    <t>Công tác kiểm tra, hướng dẫn</t>
  </si>
  <si>
    <t>…..........</t>
  </si>
  <si>
    <t>….........</t>
  </si>
  <si>
    <t>Thực hiện năm 2022</t>
  </si>
  <si>
    <t>Năm 2023</t>
  </si>
  <si>
    <t>Dự toán năm 2024</t>
  </si>
  <si>
    <t>Tỷ lệ Ước thực hiện 2023/Dự toán giao 2023(%)</t>
  </si>
  <si>
    <t>Tỷ lệ dự toán 2024/Ước thực hiện 2023(%)</t>
  </si>
  <si>
    <t>ƯỚC THỰC HIỆN THU, CHI NGÂN SÁCH NHÀ NƯỚC NĂM 2023, DỰ TOÁN NĂM 2024</t>
  </si>
  <si>
    <t>Chương trình phát triển lâm nghiệp bền vững</t>
  </si>
  <si>
    <t>BQL Khu rừng phòng hộ Dầu Tiếng</t>
  </si>
  <si>
    <t>Chi Chương trình mục tiêu quốc gia (1+2+3)</t>
  </si>
  <si>
    <t>Ước thực hiện cả năm</t>
  </si>
  <si>
    <t>6=3/2</t>
  </si>
  <si>
    <t>7=4/2</t>
  </si>
  <si>
    <t>8=5/4</t>
  </si>
  <si>
    <t xml:space="preserve"> - Lệ phí cấp chứng chỉ hành nghề dịch vụ thú y; cấp giấy chứng nhận kiểm dịch động vật, sản phẩm động vật trên cạn</t>
  </si>
  <si>
    <t>- Chi hoạt động thường xuyên cho bộ máy quản lý, trong đó :</t>
  </si>
  <si>
    <t xml:space="preserve">  + Chi quỹ lương theo mức lương cơ sở 1.490.000 đồng (46 biên chế)</t>
  </si>
  <si>
    <t xml:space="preserve">  + Chi hoạt động thường xuyên</t>
  </si>
  <si>
    <t>- Kinh phí đặc thù cố định</t>
  </si>
  <si>
    <t>- Kinh phí hỗ trợ hợp đồng lao động theo NĐ số 68/2000/NĐ-CP 
(6 HĐLĐ)</t>
  </si>
  <si>
    <t xml:space="preserve"> - Nguồn tiết kiệm 10% chi thường xuyên (dùng làm CCTL và chính sách an sinh xã hội)</t>
  </si>
  <si>
    <t xml:space="preserve">  + Chi quỹ lương theo mức lương cơ sở 1.490.000 đồng (16 biên chế)</t>
  </si>
  <si>
    <t>- Kinh phí hỗ trợ hợp đồng lao động theo NĐ 68/2000/NĐ-CP 
(02 HĐLĐ)</t>
  </si>
  <si>
    <t>- Nguồn tiết kiệm 10% chi thường xuyên (dùng làm CCTL và chính sách an sinh xã hội)</t>
  </si>
  <si>
    <t xml:space="preserve">  + Chi quỹ lương theo mức lương cơ sở 1.490.000 đồng (66 biên chế)</t>
  </si>
  <si>
    <t>- Kinh phí hỗ trợ hợp đồng lao động theo NĐ số 68/2000/NĐ-CP 
(11 người)</t>
  </si>
  <si>
    <t xml:space="preserve">  + Chi quỹ lương theo mức lương cơ sở 1.490.000 đồng (15 biên chế)</t>
  </si>
  <si>
    <t xml:space="preserve">- Chi hoạt động thường xuyên cho bộ máy quản lý, trong đó :  </t>
  </si>
  <si>
    <t>- Kinh phí hỗ trợ hợp đồng lao động theo NĐ 68/2000/NĐ-CP 
(03 HĐLĐ)</t>
  </si>
  <si>
    <t xml:space="preserve"> - Kinh phí theo nhiệm vụ được giao:</t>
  </si>
  <si>
    <t xml:space="preserve">  + Kinh phí thanh tra chuyên ngành (Thanh tra đột xuất)</t>
  </si>
  <si>
    <t xml:space="preserve">  + Kinh phí bồi dưỡng tiếp công dân, giải quyết đơn thư khiếu nại, tố cáo</t>
  </si>
  <si>
    <t xml:space="preserve">  + Kinh phí hoạt động tổ chức cơ sở Đảng </t>
  </si>
  <si>
    <t xml:space="preserve">  + Kinh phí đối nội, đối ngoại</t>
  </si>
  <si>
    <t xml:space="preserve">  + Kinh phí rà soát thủ tục hành chính</t>
  </si>
  <si>
    <t xml:space="preserve">  + Kinh phí hoạt động của nhóm công tác thực hiện những giải pháp mang tính đột phá về phát triển kinh tế - xã hội lĩnh vực nông nghiệp</t>
  </si>
  <si>
    <t xml:space="preserve">  + Kinh phí mua sắm trang phục thanh tra</t>
  </si>
  <si>
    <t xml:space="preserve">  + Kinh phí duy trì, áp dụng Hệ thống QLCL ISO</t>
  </si>
  <si>
    <t xml:space="preserve">  + KP hoạt động BCĐ Xây dựng nông thôn mới</t>
  </si>
  <si>
    <t xml:space="preserve">  + Kinh phí kiểm tra dự án thuộc Quy hoạch bố trí dân cư</t>
  </si>
  <si>
    <t xml:space="preserve">  + Kinh phí xây dựng VBQPPL</t>
  </si>
  <si>
    <t xml:space="preserve">  + Kinh phí hoạt động hội đồng thẩm định dự án hỗ trợ lãi vay (theo Quyết định số 21/2019/QĐ-UBND)</t>
  </si>
  <si>
    <t xml:space="preserve">  + Kinh phí Hoạt động Hội đồng thẩm định cánh đồng lớn (theo Quyết định số 15/2017/QĐ-UBND)</t>
  </si>
  <si>
    <t xml:space="preserve">  + Nhiệm vụ giám sát chữ đường, nhà máy mì</t>
  </si>
  <si>
    <t xml:space="preserve">  + Kinh phí kiểm tra, khảo sát ngành nghề nông thôn</t>
  </si>
  <si>
    <t xml:space="preserve"> - Kinh phí ngân sách tỉnh đối ứng thực hiện CTMTQG Giảm nghèo bền vững (mã CTMTQG: 00477)</t>
  </si>
  <si>
    <t>- Kinh phí chi trả chế độ nghỉ hưu theo Nghị định 108/2014/NĐ-CP, Nghị định 113/2018/NĐ-CP, Nghị định 143/2020/NĐ-CP của Chính phủ cho Ông Trần Thanh Nhã</t>
  </si>
  <si>
    <t>- Kinh phí mua sắm, sửa chữa</t>
  </si>
  <si>
    <t>- Kinh phí theo nhiệm vụ được giao</t>
  </si>
  <si>
    <t xml:space="preserve">  + Kinh phí thanh tra chuyên ngành (Lĩnh vực Thủy lợi)</t>
  </si>
  <si>
    <t xml:space="preserve">  + Kinh phí duy trì, áp dụng Hệ thống QLCL</t>
  </si>
  <si>
    <t xml:space="preserve">  + Kinh phí thuê tư vấn xác định chỉ số giá xây dựng công trình thủy lợi</t>
  </si>
  <si>
    <t xml:space="preserve"> - Kinh phí theo nhiệm vụ được giao</t>
  </si>
  <si>
    <t>- Kinh phí trả chế độ thôi việc theo Nghị định số 46/2010/NĐ-CP ngày 27/4/2010 của Chính phủ cho ông Nguyễn Viết Quế</t>
  </si>
  <si>
    <t>- Kinh phí trả chế độ thôi việc theo Nghị định số 46/2010/NĐ-CP ngày 27/4/2010 của Chính phủ cho ông Nguyễn Văn Hồng</t>
  </si>
  <si>
    <t xml:space="preserve">- Kinh phí thực hiện nhiệm vụ được giao </t>
  </si>
  <si>
    <t>+ Kinh phí thanh tra chuyên ngành (Lĩnh vực vật tư nông nghiệp)</t>
  </si>
  <si>
    <t>+ Kinh phí duy trì, áp dụng Hệ thống QLCL ISO</t>
  </si>
  <si>
    <t xml:space="preserve">+ Kinh phí phục vụ công tác thu </t>
  </si>
  <si>
    <t>- Kinh phí chi trả chế độ thôi việc theo Nghị định số 46/2010/NĐ-CP ngày 27/4/2010 của Chính phủ cho ông Nguyễn Văn Hồng</t>
  </si>
  <si>
    <t>- Kinh phí chi trả chế độ thôi việc theo Nghị định số 115/2020/NĐ-CP ngày 25/9/202 của Chính phủ cho ông Trần Văn Re</t>
  </si>
  <si>
    <t>- Kinh phí theo nhiệm vụ được giao :</t>
  </si>
  <si>
    <t xml:space="preserve"> + Kinh phí Thanh tra chuyên ngành </t>
  </si>
  <si>
    <t xml:space="preserve"> + Kinh phí hoạt động tổ chức cơ sở Đảng</t>
  </si>
  <si>
    <t xml:space="preserve"> + Kinh phí mua sắm trang phục thanh tra</t>
  </si>
  <si>
    <t xml:space="preserve"> + Kinh phí duy trì Hệ thống QLCL theo tiêu chuẩn ISO</t>
  </si>
  <si>
    <t xml:space="preserve"> + Kinh phí phục vụ công tác thu phí</t>
  </si>
  <si>
    <t>- Kinh phí trả chế độ thôi việc theo Nghị định số 46/2010/NĐ-CP ngày 27/4/2010 của Chính phủ cho ông Nguyễn Thành Thúc</t>
  </si>
  <si>
    <t>- Chi bộ máy sự nghiệp, trong đó :</t>
  </si>
  <si>
    <t xml:space="preserve">  + Chi quỹ lương theo mức lương cơ sở 1.490.000 đồng (48 biên chế)</t>
  </si>
  <si>
    <t xml:space="preserve">- Chi bộ máy sự nghiệp, trong đó : </t>
  </si>
  <si>
    <t xml:space="preserve">  + Chi quỹ lương theo mức lương cơ sở 1.490.000 đồng (38 biên chế)</t>
  </si>
  <si>
    <t xml:space="preserve">Chi bộ máy sự nghiệp, trong đó:  </t>
  </si>
  <si>
    <t xml:space="preserve">  + Chi quỹ lương theo mức lương cơ sở 1.490.000 đồng  (47 biên chế)</t>
  </si>
  <si>
    <t>Kinh phí hỗ trợ hợp đồng lao động theo NĐ số 68/2000/NĐ-CP 
(03 HĐLĐ)</t>
  </si>
  <si>
    <t>Nguồn tiết kiệm 10% chi thường xuyên (dùng làm CCTL và chính sách an sinh xã hội)</t>
  </si>
  <si>
    <t>- Phụ cấp cộng tác viên (85 người)</t>
  </si>
  <si>
    <t>- Tập huấn nông dân về bảo vệ thực vật</t>
  </si>
  <si>
    <t>- Kinh phí phòng chống dịch bệnh rầy nâu hại lúa và rệp sáp hại mì</t>
  </si>
  <si>
    <t>- Kinh phí quản lý dịch hại cây trồng</t>
  </si>
  <si>
    <t>- Kinh phí hỗ trợ áp dụng quy trình thực hành sản xuất nông nghiệp tốt trong nông nghiệp và thủy sản (lĩnh vực trồng trọt) theo NQ số 18/2021-NQ-HĐND ngày 09/12/2020</t>
  </si>
  <si>
    <t>- Kinh phí hỗ trợ DNNVV</t>
  </si>
  <si>
    <t>- Phụ cấp lương trưởng ban thú y xã</t>
  </si>
  <si>
    <t>- Kinh phí phòng, chống bệnh chó dại và bắt chó chạy rong</t>
  </si>
  <si>
    <t>- Kinh phí kiểm tra các cơ sở giết mổ gia súc, gia cầm, cơ sở sản xuất kinh doanh thuốc thú y, thức ăn chăn nuôi và các cơ sở chăn nuôi tập trung theo Thông tư số 38/2018/TT-BNNPTNT và Thông tư số 13/2016/TT-BNNPTNT</t>
  </si>
  <si>
    <t>- Kế hoạch phòng chống bệnh cúm gia cầm giai đoạn 2020 - 2025</t>
  </si>
  <si>
    <t>- Phòng bệnh lở mồm long móng</t>
  </si>
  <si>
    <t>- Phòng bệnh thủy sản</t>
  </si>
  <si>
    <t>- Kinh phí phòng, chống bệnh dịch tả lợn Châu Phi (Tai Xanh)</t>
  </si>
  <si>
    <t>- Kinh phí phòng, chống bệnh viêm da nổi cục trâu bò trên địa bàn tỉnh Tây Ninh</t>
  </si>
  <si>
    <t>- Kinh phí hỗ trợ đào tạo và nâng cao năng lực liên kết SXKD</t>
  </si>
  <si>
    <t xml:space="preserve">- Kinh phí thực hiện chuỗi chăn nuôi bò, heo thịt và  giống vật nuôi </t>
  </si>
  <si>
    <t>- Kinh phí thả cá hồ Dầu Tiếng (Phát triển nguồn lợi thủy sản)</t>
  </si>
  <si>
    <t>- Kinh phí thanh kiểm tra, bảo vệ nguồn lợi thủy sản</t>
  </si>
  <si>
    <t>- Kinh phí Điều tra, cung cấp số liệu hoàn thiện cơ sở dữ liệu về nuôi trồng thủy sản</t>
  </si>
  <si>
    <t xml:space="preserve"> - Kinh phí tổ chức cơ sở đảng </t>
  </si>
  <si>
    <t xml:space="preserve"> - Thực hiện các dự án, mô hình khuyến nông (cây trồng, vật nuôi, thủy sản) </t>
  </si>
  <si>
    <t xml:space="preserve"> - Thực hiện các nhiệm vụ khác liên quan đến Công tác khuyến nông</t>
  </si>
  <si>
    <t xml:space="preserve">  + Phụ cấp cộng tác viên khuyến nông (95 người)</t>
  </si>
  <si>
    <t xml:space="preserve">  + Chương trình kết hợp hội, đoàn</t>
  </si>
  <si>
    <t xml:space="preserve">  + Đào tạo, học tập, tập huấn</t>
  </si>
  <si>
    <t xml:space="preserve">  + Ban biên tập và đăng bài cổng thông tin điện tử</t>
  </si>
  <si>
    <t xml:space="preserve">  + Thông tin tuyên truyền</t>
  </si>
  <si>
    <t>Kinh phí theo nhiệm vụ được giao:</t>
  </si>
  <si>
    <t xml:space="preserve">- Chi bộ máy sự nghiệp, trong đó :   </t>
  </si>
  <si>
    <t xml:space="preserve">  + Chi quỹ lương theo mức lương cơ sở 1.490.000 đồng (20 biên chế)</t>
  </si>
  <si>
    <t xml:space="preserve">Chi hoạt động thường xuyên cho bộ máy quản lý, trong đó : </t>
  </si>
  <si>
    <t xml:space="preserve">  + Chi quỹ lương theo mức lương cơ sở 1.490.000 đồng  (33 biên chế)</t>
  </si>
  <si>
    <t>Kinh phí hỗ trợ hợp đồng lao động theo NĐ 68/2000/NĐ-CP 
(03 HĐLĐ)</t>
  </si>
  <si>
    <t xml:space="preserve"> - Chi theo dõi diễn biến rừng và đất lâm nghiệp</t>
  </si>
  <si>
    <t xml:space="preserve"> - Chi hoạt động phối hợp giữa Kiểm lâm và Dân quân tự vệ</t>
  </si>
  <si>
    <t xml:space="preserve"> - Chi hoạt động kiểm tra liên ngành kinh doanh trái phép lâm sản và động vật hoang dã</t>
  </si>
  <si>
    <t xml:space="preserve"> - Chi hoạt động phòng cháy chữa cháy rừng </t>
  </si>
  <si>
    <t xml:space="preserve"> - Chi trang phục, phù hiệu, cấp hiệu quân phục kiểm lâm</t>
  </si>
  <si>
    <t xml:space="preserve"> - Kinh phí mua sắm trang thiết bị PCCC rừng</t>
  </si>
  <si>
    <t xml:space="preserve">Kinh phí thực hiện xây dựng khung giá các loại rừng trên địa bàn tỉnh Tây Ninh theo Quyết định số 339/QĐ-UBND ngày 23/02/2023 của Chủ tịch UBND tỉnh. 
</t>
  </si>
  <si>
    <t>- Kinh phí hỗ trợ tiền ăn, tiền xăng cho viên chức và HĐ 161</t>
  </si>
  <si>
    <t>- Kinh phí thực hiện nhiệm vụ bảo vệ và PCCR</t>
  </si>
  <si>
    <t xml:space="preserve">  + Kinh phí bảo vệ và phát triển rừng</t>
  </si>
  <si>
    <t xml:space="preserve">  + Kinh phí thanh toán các nội dung đảm bảo cho công tác về phòng cháy, chữa cháy rừng</t>
  </si>
  <si>
    <t xml:space="preserve">  + Kinh phí mua sắm trang thiết bị PCCCR</t>
  </si>
  <si>
    <t xml:space="preserve">  + Chi quỹ lương theo mức lương cơ sở 1.490.000 đồng (10 biên chế)</t>
  </si>
  <si>
    <t xml:space="preserve">  - Kinh phí thực hiện công tác cập nhật Bộ chỉ số theo dõi đánh giá nước sạch và vệ sinh môi trường nông thôn </t>
  </si>
  <si>
    <t xml:space="preserve">  - Kinh phí chính sách hỗ trợ về giá nước sạch sinh hoạt nông thôn năm 2022 </t>
  </si>
  <si>
    <t xml:space="preserve"> - Kinh phí chi trả bảo hành công trình xây dựng, lắp đặt điện 3 pha tại các trạm cấp nước tập trung huyện Bến Cầu, Trảng Bàng và huyện Tân Biên</t>
  </si>
  <si>
    <t xml:space="preserve">- Kinh phí xúc tiến thương mại </t>
  </si>
  <si>
    <t>- Kinh phí bảo vệ môi trường thuộc lĩnh vực Trồng trọt và BVTV</t>
  </si>
  <si>
    <t>- Quan trắc định kỳ hàng năm nhằm kiểm soát và dự báo chất lượng nước trong công trình thủy lợi trên địa bàn tỉnh Tây Ninh (Khoản 251)</t>
  </si>
  <si>
    <t>- Dự án Ứng dụng công nghệ viễn thám và GIS để tích hợp dự báo mực nước tại hồ chứa, dự báo lũ, ngập lụt có nguy cơ xảy ra trên địa bàn tỉnh Tây Ninh (Khoản 278)</t>
  </si>
  <si>
    <t>- Kinh phí Quan trắc môi trường nuôi trồng thủy sản trên địa bàn tỉnh Tây Ninh</t>
  </si>
  <si>
    <t>Nội dung thành phần số 03: Triển khai mạnh mẽ Chương trình mỗi xã một sản phẩm (OCOP); phát triển mạnh ngành nghề nông thôn; phát triển du lịch nông thôn; nâng cao hiệu quả hoạt động của các hợp tác xã; hỗ trợ các doanh nghiệp khởi nghiệp ở nông thôn; nâng cao chất lượng đào tạo nghề cho lao động nông thôn...(Mã CTMTQG: 00493)</t>
  </si>
  <si>
    <t>- Triển khai Chương trình mỗi xã một sản phẩm (OCOP)</t>
  </si>
  <si>
    <t>Nội dung thành phần số 07: Nâng cao chất lượng môi trường; xây dựng cảnh quan nông thôn sáng - xanh - sạch - đẹp, an toàn; giữ gìn và khôi phục cảnh quan truyền thống của nông thôn Việt Nam (mã CTMTQG: 00497)</t>
  </si>
  <si>
    <t>- Giữ gìn và khôi phục cảnh quan truyền thống của nông thôn Việt Nam; phát triển các mô hình thôn, xóm sáng, xanh, sạch, đẹp, an toàn, khu dân cư kiểu mẫu.</t>
  </si>
  <si>
    <t>- Hỗ trợ thực hiện Chương trình tăng cường  bảo vệ môi trường an toàn thực phẩm và cấp nước sạch nông thôn trong xây dựng nông thôn mới</t>
  </si>
  <si>
    <t>Nội dung thành phần số 11: Tăng cường công tác giám sát, đánh giá thực hiện Chương trình; nâng cao năng lực xây dựng NTM; truyền thông về xây dựng NTM; thực hiện Phong trào thi đua cả nước chung sức xây dựng NTM (mã CTMTQG: 00502)</t>
  </si>
  <si>
    <t>- Nâng cao năng lực xây dựng nông thôn mới và công tác giám sát, đánh giá thực hiện Chương trình; truyền thông về xây dựng nông thôn mới (Quản lý điều hành)</t>
  </si>
  <si>
    <t>- Đào tạo nâng cao năng lực đội ngũ cán bộ làm công tác xây dựng nông thôn mới các cấp, nâng cao nhận thức và chuyển đổi tư duy của người dân và cộng đồng.</t>
  </si>
  <si>
    <t>- Đẩy mạnh, đa dạng hình thức thông tin, truyền thông; triển khai phong trào “Cả nước thi đua xây dựng nông thôn mới”.</t>
  </si>
  <si>
    <t xml:space="preserve">- Nâng cao năng lực xây dựng nông thôn mới và công tác giám sát, đánh giá thực hiện Chương trình; truyền thông về xây dựng nông thôn mới </t>
  </si>
  <si>
    <t>- Duy tu, bảo dưỡng công trình cấp nước tại các xã NTM, NTM nâng cao năm 2023</t>
  </si>
  <si>
    <t>- Xây dựng hoàn thiện các công trình cấp nước sinh hoạt tập trung, đảm bảo chất lượng đạt chuẩn theo quy định</t>
  </si>
  <si>
    <t>- Nâng cao năng lực xây dựng nông thôn mới và công tác giám sát, đánh giá thực hiện Chương trình; truyền thông về xây dựng nông thôn mới</t>
  </si>
  <si>
    <t>Dự án 5: Nâng cao năng lực và giám sát đánh giá Chương trình - Công tác kiểm tra, hướng dẫn</t>
  </si>
  <si>
    <t>Kinh phí thực hiện chương trình Phát triển lâm nghiệp bền vững (Mã CTMT: 00629)</t>
  </si>
  <si>
    <t>- Hỗ trợ cơ giới hóa, ứng dụng công nghệ cao trong sản xuất nông nghiệp hiện đại</t>
  </si>
  <si>
    <t>- Bổ sung kinh phí để đảm bảo cơ cấu quỹ lương (75% trên tổng chi)</t>
  </si>
  <si>
    <t>- Kinh phí nghỉ hưu trước tuổi theo Nghị định 108/2014/NĐ-CP, Nghị định 113/2018/NĐ-CP, Nghị định 143/2020/NĐ-CP của Chính phủ cho Bà Phạm Thị Bích Hà</t>
  </si>
  <si>
    <t xml:space="preserve">  + Kinh phí xây dựng VB QPPL</t>
  </si>
  <si>
    <t xml:space="preserve">  + Kinh phí chi trả chế độ thôi việc</t>
  </si>
  <si>
    <t xml:space="preserve"> '- Chi trợ cấp thôi việc theo NĐ46, Mang Văn Thới</t>
  </si>
  <si>
    <t xml:space="preserve">  '- Chi trợ cấp thôi việc theo NĐ46, Dương Ngọc Đỉnh</t>
  </si>
  <si>
    <t>- Kinh phí hỗ trợ truy lĩnh tiền lương</t>
  </si>
  <si>
    <t xml:space="preserve"> - Kinh phí hoạt động phần mềm truy xuất nguồn gốc cây trồng (KIPUS) cho các tổ chức và cá nhân sản xuất cây ăn quả</t>
  </si>
  <si>
    <t>- Kinh phí hỗ trợ hội sinh vật cảnh</t>
  </si>
  <si>
    <t>- Kinh phí trợ cấp thôi việc</t>
  </si>
  <si>
    <t xml:space="preserve"> - Kinh phí xây dựng vùng, cơ sở chăn nuôi bò sữa an toàn dịch bệnh trên địa bàn huyện Bến Cầu tỉnh Tây Ninh (QĐ 813/QĐ-UBND ngày 21/4/2020 của UBND tỉnh) </t>
  </si>
  <si>
    <t>- KP chi trả trợ cấp thôi việc theo NĐ108</t>
  </si>
  <si>
    <t xml:space="preserve">  - Kinh phí tổ chức cơ sở đảng </t>
  </si>
  <si>
    <t>- Kinh phí di dời một số cá thể khỉ hung dữ khu vực Tòa thánh Cao Đài Tây Ninh về rừng tự nhiên</t>
  </si>
  <si>
    <t xml:space="preserve">KP Phối hợp Đoàn Sở Nông nghiệp và PTNT thực hiện chương trình </t>
  </si>
  <si>
    <t>Sự nghiệp Nông nghiệp (*+**)</t>
  </si>
  <si>
    <t xml:space="preserve">Chi bộ máy sự nghiệp </t>
  </si>
  <si>
    <t>Chi bộ máy sự nghiệp</t>
  </si>
  <si>
    <t>Sự nghiệp Lâm nghiệp (*+**)</t>
  </si>
  <si>
    <t>- Chi quỹ lương đảm bảo mức lương cơ sở từ 1.490.000 đồng lên 1.800.000 đồng</t>
  </si>
  <si>
    <t>- Kiểm tra việc chấp hành quy định của pháp luật đối với các công trình cấp nước trên địa bàn tỉnh</t>
  </si>
  <si>
    <t xml:space="preserve"> - Kinh phí đặt hàng tuyên truyền với đài truyền hình</t>
  </si>
  <si>
    <t xml:space="preserve"> - Lắp đặt thiết bị quan trắc tại các CTCN tập trung</t>
  </si>
  <si>
    <t xml:space="preserve"> - Gia hạn giếng khoan</t>
  </si>
  <si>
    <t>- Kinh phí trả chế độ thôi việc theo Nghị định số 46/2010/NĐ-CP ngày 27/4/2010 của Chính phủ cho ông Trần Văn Trạch</t>
  </si>
  <si>
    <t>- Kinh phí chi trả chế độ thôi việc theo Nghị định số 115/2020/NĐ-CP ngày 25/9/202 của Chính phủ cho ông Nguyễn Văn Huấn</t>
  </si>
  <si>
    <t>- Kinh phí chi trả chế độ thôi việc theo Nghị định số 46/2010/NĐ-CP ngày 27/4/2010 và Nghị định số 115/2020/NĐ-CP ngày 25/9/202 của Chính phủ cho ông Trần Thanh Xuân (12 -341)</t>
  </si>
  <si>
    <t>Kinh phí giao quyền tự chủ (a+b+c+d+e+f)</t>
  </si>
  <si>
    <t xml:space="preserve"> - Kinh phí đào tạo, tập huấn quản lý cán bộ trạm CTCN tập trung</t>
  </si>
  <si>
    <t xml:space="preserve"> - Kinh phí dự toán bảo trì, bảo dưỡng hệ thống điện tại các trạm cấp nước tập trung </t>
  </si>
  <si>
    <t xml:space="preserve"> - Sử dụng công nghệ lắng lamen trong xử lý nước</t>
  </si>
  <si>
    <t>Phụ lục VI</t>
  </si>
  <si>
    <t>Thực hiện 9 tháng</t>
  </si>
  <si>
    <t>Tỷ lệ thực hiện 9 tháng 2023/Dự toán giao 2023(%)</t>
  </si>
  <si>
    <t>- Kinh phí trang bị xe ô tô phục vụ công tác chung cho Trung tâm Nước sạch và Vệ sinh môi trường nông thôn</t>
  </si>
  <si>
    <t>- Kinh phí trang bị xe chuyên dùng phục vụ công tác phòng cháy, chữa cháy rừng</t>
  </si>
  <si>
    <t>- Kinh phí “Xây dựng bản đồ cảnh báo ngập lụt vùng có nguy cơ thiệt hại do thiên tai trên địa bàn tỉnh Tây Ninh”</t>
  </si>
  <si>
    <t>còn lại</t>
  </si>
  <si>
    <t>Bổ sung Quý IV/2023</t>
  </si>
  <si>
    <t>Điều chỉnh Quý IV/2023</t>
  </si>
  <si>
    <t>4a</t>
  </si>
  <si>
    <t>ab</t>
  </si>
  <si>
    <t>4=2+4a+4b</t>
  </si>
  <si>
    <t>+ Hội nghị sơ kết các phong trào thi đua do UBND tỉnh phát động</t>
  </si>
  <si>
    <t xml:space="preserve"> - Kinh phí điều tra chi phí sản xuất và giá thành thóc</t>
  </si>
  <si>
    <t>Kinh phí không giao quyền tự chủ (a+b+c+d+e+f)</t>
  </si>
  <si>
    <t>- Kinh phí Tổ thẩm định vùng nông nghiệp ứng dụng công nghệ cao trên địa bàn tỉnh</t>
  </si>
  <si>
    <t>'+ Chi phí quản lý, xử lý tang vật do vi phạm hành chính</t>
  </si>
  <si>
    <t>- Kiểm tra việc chấp hành quy định pháp luật của các cơ sở kinh doanh vật tư nông nghiệp trên địa bàn tỉnh</t>
  </si>
  <si>
    <t>+ Kinh phí hoạt động cơ sở Đảng</t>
  </si>
  <si>
    <t>- Ban biên tập và đăng bài cổng thông tin điện tử.</t>
  </si>
  <si>
    <t xml:space="preserve"> - Kinh phí công tác thiết lập và quản lý mã số vùng trồng, cơ sở đóng gói nông sản trên địa bàn tỉnh.</t>
  </si>
  <si>
    <t>- Kinh phí Đoàn thẩm định đánh giá, nghiệm thu áp dụng quy trình sản xuất nông nghiệp tốt trong nông nghiệp và thủy sản theo NQ số 18/2021-NQ-HĐND ngày 09/12/2020</t>
  </si>
  <si>
    <t>- Kinh phí đặt hàng sản xuất chương trình phát thanh, truyền hình sử dụng ngân sách nhà nước năm 2024</t>
  </si>
  <si>
    <t>Kinh phí Xây dựng Vùng, cơ sở  An toàn dịch bệnh cúm gia cầm và Neu cát xơn  trên địa bàn 02 huyện Tân Biên và Tân Châu tỉnh Tây Ninh năm 2024</t>
  </si>
  <si>
    <t>- Kinh phí trang bị xe ô tô  chuyên dùng phục vụ công tác Ban Chỉ huy Phòng thủ dân sự - Phòng, chống thiên tai và Tìm kiếm cứu nạn tỉnh</t>
  </si>
  <si>
    <t>Kinh phí đào tạo trình độ sơ cấp nghề "Giám đốc hợp tác xã nông nghiệp" theo giáo trình đào tạo của Bộ Nông nghiệp và PTNT</t>
  </si>
  <si>
    <t>Kinh phí hỗ trợ đưa lao động trẻ tốt nghiệp đại học, cao đẳng, sau đại học về làm việc tại hợp tác xã nông nghiệp trên địa bàn tỉnh</t>
  </si>
  <si>
    <t xml:space="preserve">- Kinh phí đề tài khoa học và công nghệ cấp cơ sở“Ứng dụng chế phẩm vi sinh vật hữu hiệu EM (Effective Microorganisms) thứ cấp trong chăn nuôi gà thịt trên địa bàn tỉnh Tây Ninh” </t>
  </si>
  <si>
    <t xml:space="preserve">Kinh phí của các tổ thẩm định để tài Khoa hoc công nghệ cấp cơ sở </t>
  </si>
  <si>
    <t>- Kinh phí Hệ thống cơ sở dữ liệu ngành nông nghiệp: Xây dựng Hệ thống thông tin quản lý ngành nông nghiệp - Chương trình mỗi xã một sản phẩm (OCOP) (giai đoạn 2)</t>
  </si>
  <si>
    <t>Kinh phí kiểm tra, khảo sát ngành nghề nông thôn</t>
  </si>
  <si>
    <t>- Chi khen thưởng tập thể, cá nhân có thành tích xuất sắc trong Phong trào thi đua “Tây Ninh chung sức xây dựng nông thôn mới” năm 2022</t>
  </si>
  <si>
    <t>Trang bị xe ô tô chuyên dùng phòng, chống dịch bệnh động vật</t>
  </si>
  <si>
    <t>(Kèm theo Báo cáo số           /BC-SNN ngày         tháng 11 năm 2023 của Sở Nông nghiệp và Phát triển nông thôn)</t>
  </si>
  <si>
    <t>Nguồn 15</t>
  </si>
  <si>
    <t>- Kinh phí trả chế độ thôi việc theo Nghị định số 115/2020/NĐ-CP
ngày 25/9/2020 của Chính phủ cho ông Phan Văn Tư</t>
  </si>
  <si>
    <t>* Nguồn 15</t>
  </si>
  <si>
    <t>- Kinh phí sửa chữa trạm biến áp của cơ quan Sở Nông nghiệp và Phát triển nông thôn</t>
  </si>
  <si>
    <t>- Kinh phí xây dựng văn bản quy phạm pháp luật</t>
  </si>
  <si>
    <t>* Nguồn 14 (0214)</t>
  </si>
  <si>
    <t>- Kinh phí trả chế độ thôi việc theo Nghị định số 29/2023/NĐ-CP
ngày 03/6/2023 của Chính phủ cho bà Nguyễn Kiêm Phượng</t>
  </si>
  <si>
    <t>- Kinh phí trả chế độ thôi việc theo Nghị định số 115/2020/NĐ-CP
ngày 25/9/2020 của Chính phủ cho bà Nguyễn Thị Hải Đường</t>
  </si>
  <si>
    <t>- Kinh phí hoàn thiện xây dựng các công trình cấp nước sinh hoạt tập trung</t>
  </si>
  <si>
    <t>(Kèm theo Báo cáo số           /BC-SNN ngày         tháng 12 năm 2023 của Sở Nông nghiệp và Phát triển nông thôn)</t>
  </si>
  <si>
    <t>- Kinh phí hỗ trợ hợp đồng lao động theo NĐ 111/NĐ-CP
(02 HĐLĐ)</t>
  </si>
  <si>
    <t>- Kinh phí bổ sung để đảm bảo cơ cấu quỹ lương tối đa bằng 75% trên tổng chi thường xuyên</t>
  </si>
  <si>
    <t>- Kinh phí hỗ trợ hợp đồng lao động theo NĐ số 111/NĐ-CP
(11 người)</t>
  </si>
  <si>
    <t xml:space="preserve"> - Kinh phí hỗ trợ hợp đồng lao động theo NĐ 111/NĐ-CP
(02 HĐLĐ)</t>
  </si>
  <si>
    <t xml:space="preserve">   - Kinh phí hỗ trợ hợp đồng lao động theo NĐ 111/NĐ-CP
(02 HĐLĐ)</t>
  </si>
  <si>
    <t xml:space="preserve">  '+ Kinh phí thanh tra, kiểm tra chuyên ngành </t>
  </si>
  <si>
    <t>'+ Kinh phí hoạt động Hội đồng thẩm định hồ sơ cấp tỉnh về hỗ trợ liên kết sản xuất và tiêu thụ sản phẩm nông nghiệp trên địa bàn tỉnh (theo Quyết định số 23/2019/QĐ-UBND)</t>
  </si>
  <si>
    <t>'+ Kinh phí trang bị xe ô tô</t>
  </si>
  <si>
    <t xml:space="preserve"> '+ Kinh phí trang bị xe ô tô</t>
  </si>
  <si>
    <t>- Kinh phí hoạt động của lực lượng xử phạt vi phạm hành chính LVQLBVR</t>
  </si>
  <si>
    <t>- Chi phí quản lý, xử lý tang vật do vi phạm hành chính</t>
  </si>
  <si>
    <t>- Kinh phí trang bị xe ô tô</t>
  </si>
  <si>
    <t xml:space="preserve"> + Kinh phí trang bị xe ô tô</t>
  </si>
  <si>
    <t>- Kinh phí đối ứng thực hiện CTMTQG Giảm nghèo bền vững</t>
  </si>
  <si>
    <t xml:space="preserve"> + Dự án 7. Nâng cao năng lực và giám sát, đánh giá Chương trình</t>
  </si>
  <si>
    <t xml:space="preserve">    Tiểu dự án 2. Giám sát đánh giá</t>
  </si>
  <si>
    <t>Sự nghiệp Giáo dục, đào tạo và dạy nghề - Sự nghiệp Đào tạo và dạy nghề (Kinh phí không giao quyền tự chủ)</t>
  </si>
  <si>
    <t>Dự án 7. Nâng cao năng lực và giám sát, đánh giá Chương trình</t>
  </si>
  <si>
    <t xml:space="preserve">  Tiểu dự án 2: Giám sát, đánh giá</t>
  </si>
  <si>
    <t>- Nâng cao chất lượng và hiệu quả công tác kiểm tra, giám sát, đánh giá kết quả thực hiện Chương trình; xây dựng hệ thống giám sát, đánh giá; nhân rộng mô hình giám sát an ninh hiện đại và giám sát của cộng đồng.</t>
  </si>
  <si>
    <t>- Nâng cao năng lực xây dựng nông thôn mới và công tác giám sát, đánh giá thực hiện Chương trình; truyền thông về xây dựng nông thôn mới:
 - Công tác tuyên truyền, kiểm tra hướng dẫn (Tiêu chí 17.7)</t>
  </si>
  <si>
    <t>- Nâng cao năng lực xây dựng nông thôn mới và công tác giám sát, đánh giá thực hiện Chương trình; truyền thông về xây dựng nông thôn mới
 - Công tác tuyên truyền, kiểm tra, hướng dẫn (Hướng dẫn, kiểm tra, thẩm định tiêu chí 3)</t>
  </si>
  <si>
    <t>- Thực hiện Chương trình tăng cường bảo vệ môi trường, an toàn thực phẩm và cấp nước sạch nông thôn trong trong xây dựng nông thôn mới.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</si>
</sst>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 _₫_-;\-* #,##0.00\ _₫_-;_-* &quot;-&quot;??\ _₫_-;_-@_-"/>
    <numFmt numFmtId="165" formatCode="#,##0_ ;\-#,##0\ "/>
  </numFmts>
  <fonts count="34" x14ac:knownFonts="1">
    <font>
      <sz val="11"/>
      <color theme="1"/>
      <name val="Times New Roman"/>
      <family val="2"/>
      <charset val="163"/>
    </font>
    <font>
      <sz val="11"/>
      <color theme="1"/>
      <name val="Times New Roman"/>
      <family val="2"/>
      <charset val="163"/>
    </font>
    <font>
      <sz val="11"/>
      <name val="Times New Roman"/>
      <family val="1"/>
    </font>
    <font>
      <i/>
      <sz val="11"/>
      <name val="Times New Roman"/>
      <family val="1"/>
    </font>
    <font>
      <b/>
      <sz val="11"/>
      <name val="Times New Roman"/>
      <family val="1"/>
    </font>
    <font>
      <sz val="9"/>
      <name val="Times New Roman"/>
      <family val="1"/>
    </font>
    <font>
      <sz val="11"/>
      <color rgb="FFFF0000"/>
      <name val="Times New Roman"/>
      <family val="1"/>
    </font>
    <font>
      <sz val="10"/>
      <name val="Arial"/>
      <family val="2"/>
    </font>
    <font>
      <sz val="11"/>
      <color theme="4"/>
      <name val="Times New Roman"/>
      <family val="1"/>
    </font>
    <font>
      <b/>
      <sz val="11"/>
      <color rgb="FFFF0000"/>
      <name val="Times New Roman"/>
      <family val="1"/>
    </font>
    <font>
      <sz val="9"/>
      <color theme="1"/>
      <name val="Times New Roman"/>
      <family val="1"/>
    </font>
    <font>
      <sz val="11"/>
      <color theme="0"/>
      <name val="Times New Roman"/>
      <family val="1"/>
    </font>
    <font>
      <b/>
      <sz val="11"/>
      <color theme="0"/>
      <name val="Times New Roman"/>
      <family val="1"/>
    </font>
    <font>
      <i/>
      <sz val="11"/>
      <color theme="0"/>
      <name val="Times New Roman"/>
      <family val="1"/>
    </font>
    <font>
      <sz val="11"/>
      <color theme="9" tint="-0.249977111117893"/>
      <name val="Times New Roman"/>
      <family val="1"/>
    </font>
    <font>
      <sz val="11"/>
      <color theme="4" tint="-0.249977111117893"/>
      <name val="Times New Roman"/>
      <family val="1"/>
    </font>
    <font>
      <b/>
      <sz val="11"/>
      <color theme="4" tint="-0.249977111117893"/>
      <name val="Times New Roman"/>
      <family val="1"/>
    </font>
    <font>
      <b/>
      <sz val="12"/>
      <color theme="1"/>
      <name val="Times New Roman"/>
      <family val="1"/>
    </font>
    <font>
      <sz val="11"/>
      <color theme="1"/>
      <name val="Times New Roman"/>
      <family val="1"/>
    </font>
    <font>
      <i/>
      <sz val="12"/>
      <color theme="1"/>
      <name val="Times New Roman"/>
      <family val="1"/>
    </font>
    <font>
      <i/>
      <sz val="10"/>
      <color theme="1"/>
      <name val="Times New Roman"/>
      <family val="1"/>
    </font>
    <font>
      <b/>
      <sz val="9"/>
      <color theme="1"/>
      <name val="Times New Roman"/>
      <family val="1"/>
    </font>
    <font>
      <i/>
      <sz val="9"/>
      <color theme="1"/>
      <name val="Times New Roman"/>
      <family val="1"/>
    </font>
    <font>
      <b/>
      <sz val="11"/>
      <color theme="1"/>
      <name val="Times New Roman"/>
      <family val="1"/>
    </font>
    <font>
      <i/>
      <sz val="11"/>
      <color theme="1"/>
      <name val="Times New Roman"/>
      <family val="1"/>
    </font>
    <font>
      <b/>
      <sz val="9"/>
      <color rgb="FFFF0000"/>
      <name val="Times New Roman"/>
      <family val="1"/>
    </font>
    <font>
      <sz val="9"/>
      <color indexed="81"/>
      <name val="Tahoma"/>
      <family val="2"/>
    </font>
    <font>
      <b/>
      <sz val="9"/>
      <color indexed="81"/>
      <name val="Tahoma"/>
      <family val="2"/>
    </font>
    <font>
      <b/>
      <sz val="12"/>
      <name val="Times New Roman"/>
      <family val="1"/>
    </font>
    <font>
      <i/>
      <sz val="12"/>
      <name val="Times New Roman"/>
      <family val="1"/>
    </font>
    <font>
      <i/>
      <sz val="10"/>
      <name val="Times New Roman"/>
      <family val="1"/>
    </font>
    <font>
      <b/>
      <sz val="9"/>
      <name val="Times New Roman"/>
      <family val="1"/>
    </font>
    <font>
      <i/>
      <sz val="9"/>
      <name val="Times New Roman"/>
      <family val="1"/>
    </font>
    <font>
      <b/>
      <i/>
      <sz val="9"/>
      <name val="Times New Roman"/>
      <family val="1"/>
    </font>
  </fonts>
  <fills count="2">
    <fill>
      <patternFill patternType="none"/>
    </fill>
    <fill>
      <patternFill patternType="gray125"/>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9" fontId="1" fillId="0" borderId="0" applyFont="0" applyFill="0" applyBorder="0" applyAlignment="0" applyProtection="0"/>
  </cellStyleXfs>
  <cellXfs count="141">
    <xf numFmtId="0" fontId="0" fillId="0" borderId="0" xfId="0"/>
    <xf numFmtId="43" fontId="11" fillId="0" borderId="0" xfId="1" applyFont="1" applyFill="1" applyAlignment="1">
      <alignment vertical="center" wrapText="1"/>
    </xf>
    <xf numFmtId="3" fontId="21" fillId="0" borderId="2" xfId="1" applyNumberFormat="1" applyFont="1" applyFill="1" applyBorder="1" applyAlignment="1">
      <alignment horizontal="right" vertical="center" wrapText="1"/>
    </xf>
    <xf numFmtId="3" fontId="10" fillId="0" borderId="2" xfId="3" applyNumberFormat="1" applyFont="1" applyFill="1" applyBorder="1" applyAlignment="1" applyProtection="1">
      <alignment vertical="center"/>
      <protection locked="0"/>
    </xf>
    <xf numFmtId="3" fontId="22" fillId="0" borderId="2" xfId="3" applyNumberFormat="1" applyFont="1" applyFill="1" applyBorder="1" applyAlignment="1" applyProtection="1">
      <alignment vertical="center"/>
      <protection locked="0"/>
    </xf>
    <xf numFmtId="3" fontId="10" fillId="0" borderId="2" xfId="1" applyNumberFormat="1" applyFont="1" applyFill="1" applyBorder="1" applyAlignment="1">
      <alignment horizontal="right" vertical="center" wrapText="1"/>
    </xf>
    <xf numFmtId="165" fontId="10" fillId="0" borderId="2" xfId="3" applyNumberFormat="1" applyFont="1" applyFill="1" applyBorder="1" applyAlignment="1">
      <alignment vertical="center"/>
    </xf>
    <xf numFmtId="4" fontId="18" fillId="0" borderId="0" xfId="0" applyNumberFormat="1" applyFont="1" applyAlignment="1">
      <alignment vertical="center" wrapText="1"/>
    </xf>
    <xf numFmtId="0" fontId="2" fillId="0" borderId="0" xfId="0" applyFont="1" applyAlignment="1">
      <alignment vertical="center" wrapText="1"/>
    </xf>
    <xf numFmtId="0" fontId="11" fillId="0" borderId="0" xfId="0" applyFont="1" applyAlignment="1">
      <alignment vertical="center" wrapText="1"/>
    </xf>
    <xf numFmtId="0" fontId="18" fillId="0" borderId="0" xfId="0" applyFont="1" applyAlignment="1">
      <alignment vertical="center" wrapText="1"/>
    </xf>
    <xf numFmtId="0" fontId="10" fillId="0" borderId="0" xfId="0" applyFont="1" applyAlignment="1">
      <alignment vertical="center" wrapText="1"/>
    </xf>
    <xf numFmtId="3" fontId="10" fillId="0" borderId="0" xfId="0" applyNumberFormat="1" applyFont="1" applyAlignment="1">
      <alignment horizontal="right" vertical="center" wrapText="1"/>
    </xf>
    <xf numFmtId="0" fontId="10" fillId="0" borderId="0" xfId="0" applyFont="1" applyAlignment="1">
      <alignment horizontal="right" vertical="center" wrapText="1"/>
    </xf>
    <xf numFmtId="3" fontId="21" fillId="0" borderId="2" xfId="0" applyNumberFormat="1" applyFont="1" applyBorder="1" applyAlignment="1">
      <alignment horizontal="center" vertical="center" wrapText="1"/>
    </xf>
    <xf numFmtId="0" fontId="21" fillId="0" borderId="2" xfId="0" applyFont="1" applyBorder="1" applyAlignment="1">
      <alignment horizontal="center" vertical="center" wrapText="1"/>
    </xf>
    <xf numFmtId="0" fontId="10" fillId="0" borderId="2" xfId="0" applyFont="1" applyBorder="1" applyAlignment="1">
      <alignment horizontal="center" vertical="center" wrapText="1"/>
    </xf>
    <xf numFmtId="3" fontId="10" fillId="0" borderId="2" xfId="0" applyNumberFormat="1" applyFont="1" applyBorder="1" applyAlignment="1">
      <alignment horizontal="center" vertical="center" wrapText="1"/>
    </xf>
    <xf numFmtId="4" fontId="10" fillId="0" borderId="2" xfId="0" applyNumberFormat="1" applyFont="1" applyBorder="1" applyAlignment="1">
      <alignment horizontal="center" vertical="center" wrapText="1"/>
    </xf>
    <xf numFmtId="0" fontId="21" fillId="0" borderId="2" xfId="0" applyFont="1" applyBorder="1" applyAlignment="1">
      <alignment vertical="center" wrapText="1"/>
    </xf>
    <xf numFmtId="3" fontId="21" fillId="0" borderId="2" xfId="0" applyNumberFormat="1" applyFont="1" applyBorder="1" applyAlignment="1">
      <alignment horizontal="right" vertical="center" wrapText="1"/>
    </xf>
    <xf numFmtId="4" fontId="18" fillId="0" borderId="0" xfId="6" applyNumberFormat="1" applyFont="1" applyFill="1" applyAlignment="1">
      <alignment vertical="center" wrapText="1"/>
    </xf>
    <xf numFmtId="0" fontId="10" fillId="0" borderId="2" xfId="0" applyFont="1" applyBorder="1" applyAlignment="1">
      <alignment vertical="center" wrapText="1"/>
    </xf>
    <xf numFmtId="3" fontId="10" fillId="0" borderId="2" xfId="0" applyNumberFormat="1" applyFont="1" applyBorder="1" applyAlignment="1">
      <alignment horizontal="right" vertical="center" wrapText="1"/>
    </xf>
    <xf numFmtId="3" fontId="10" fillId="0" borderId="2" xfId="0" applyNumberFormat="1" applyFont="1" applyBorder="1" applyAlignment="1">
      <alignment horizontal="right" vertical="center"/>
    </xf>
    <xf numFmtId="3" fontId="11" fillId="0" borderId="0" xfId="0" applyNumberFormat="1" applyFont="1" applyAlignment="1">
      <alignment vertical="center" wrapText="1"/>
    </xf>
    <xf numFmtId="3" fontId="25" fillId="0" borderId="2" xfId="1" applyNumberFormat="1" applyFont="1" applyFill="1" applyBorder="1" applyAlignment="1">
      <alignment horizontal="right" vertical="center" wrapText="1"/>
    </xf>
    <xf numFmtId="4" fontId="21" fillId="0" borderId="2" xfId="0" applyNumberFormat="1" applyFont="1" applyBorder="1" applyAlignment="1">
      <alignment horizontal="center" vertical="center" wrapText="1"/>
    </xf>
    <xf numFmtId="0" fontId="6" fillId="0" borderId="0" xfId="0" applyFont="1" applyAlignment="1">
      <alignment vertical="center" wrapText="1"/>
    </xf>
    <xf numFmtId="0" fontId="14" fillId="0" borderId="0" xfId="0" applyFont="1" applyAlignment="1">
      <alignment vertical="center" wrapText="1"/>
    </xf>
    <xf numFmtId="0" fontId="21" fillId="0" borderId="2" xfId="0" applyFont="1" applyBorder="1" applyAlignment="1">
      <alignment horizontal="left" vertical="center" wrapText="1"/>
    </xf>
    <xf numFmtId="0" fontId="10" fillId="0" borderId="2" xfId="0" applyFont="1" applyBorder="1" applyAlignment="1">
      <alignment horizontal="left" vertical="center" wrapText="1"/>
    </xf>
    <xf numFmtId="0" fontId="22" fillId="0" borderId="2" xfId="0" applyFont="1" applyBorder="1" applyAlignment="1">
      <alignment horizontal="left" vertical="center" wrapText="1"/>
    </xf>
    <xf numFmtId="3" fontId="22" fillId="0" borderId="2" xfId="0" applyNumberFormat="1" applyFont="1" applyBorder="1" applyAlignment="1">
      <alignment horizontal="right" vertical="center" wrapText="1"/>
    </xf>
    <xf numFmtId="3" fontId="22" fillId="0" borderId="2" xfId="0" applyNumberFormat="1" applyFont="1" applyBorder="1" applyAlignment="1">
      <alignment vertical="center"/>
    </xf>
    <xf numFmtId="3" fontId="10" fillId="0" borderId="2" xfId="0" applyNumberFormat="1" applyFont="1" applyBorder="1" applyAlignment="1">
      <alignment vertical="center"/>
    </xf>
    <xf numFmtId="0" fontId="10" fillId="0" borderId="2" xfId="0" quotePrefix="1" applyFont="1" applyBorder="1" applyAlignment="1">
      <alignment vertical="center" wrapText="1"/>
    </xf>
    <xf numFmtId="0" fontId="10" fillId="0" borderId="2" xfId="0" quotePrefix="1" applyFont="1" applyBorder="1" applyAlignment="1">
      <alignment horizontal="left" vertical="center" wrapText="1"/>
    </xf>
    <xf numFmtId="4" fontId="23" fillId="0" borderId="0" xfId="0" applyNumberFormat="1" applyFont="1" applyAlignment="1">
      <alignment vertical="center" wrapText="1"/>
    </xf>
    <xf numFmtId="0" fontId="9" fillId="0" borderId="0" xfId="0" applyFont="1" applyAlignment="1">
      <alignment vertical="center" wrapText="1"/>
    </xf>
    <xf numFmtId="0" fontId="12" fillId="0" borderId="0" xfId="0" applyFont="1" applyAlignment="1">
      <alignment vertical="center" wrapText="1"/>
    </xf>
    <xf numFmtId="3" fontId="10" fillId="0" borderId="2" xfId="4" applyNumberFormat="1" applyFont="1" applyBorder="1" applyAlignment="1">
      <alignment vertical="center"/>
    </xf>
    <xf numFmtId="3" fontId="22" fillId="0" borderId="2" xfId="4" applyNumberFormat="1" applyFont="1" applyBorder="1" applyAlignment="1">
      <alignment vertical="center"/>
    </xf>
    <xf numFmtId="0" fontId="21" fillId="0" borderId="2" xfId="0" quotePrefix="1" applyFont="1" applyBorder="1" applyAlignment="1">
      <alignment horizontal="left" vertical="center" wrapText="1"/>
    </xf>
    <xf numFmtId="0" fontId="15" fillId="0" borderId="0" xfId="0" applyFont="1" applyAlignment="1">
      <alignment vertical="center" wrapText="1"/>
    </xf>
    <xf numFmtId="0" fontId="4" fillId="0" borderId="0" xfId="0" applyFont="1" applyAlignment="1">
      <alignment vertical="center" wrapText="1"/>
    </xf>
    <xf numFmtId="0" fontId="22" fillId="0" borderId="2" xfId="0" applyFont="1" applyBorder="1" applyAlignment="1">
      <alignment vertical="center" wrapText="1"/>
    </xf>
    <xf numFmtId="0" fontId="22" fillId="0" borderId="2" xfId="0" quotePrefix="1" applyFont="1" applyBorder="1" applyAlignment="1">
      <alignment vertical="center" wrapText="1"/>
    </xf>
    <xf numFmtId="0" fontId="22" fillId="0" borderId="2" xfId="0" applyFont="1" applyBorder="1" applyAlignment="1">
      <alignment horizontal="center" vertical="center" wrapText="1"/>
    </xf>
    <xf numFmtId="0" fontId="16" fillId="0" borderId="0" xfId="0" applyFont="1" applyAlignment="1">
      <alignment vertical="center" wrapText="1"/>
    </xf>
    <xf numFmtId="0" fontId="8" fillId="0" borderId="0" xfId="0" applyFont="1" applyAlignment="1">
      <alignment vertical="center" wrapText="1"/>
    </xf>
    <xf numFmtId="3" fontId="10" fillId="0" borderId="2" xfId="5" applyNumberFormat="1" applyFont="1" applyBorder="1" applyAlignment="1">
      <alignment vertical="center" wrapText="1"/>
    </xf>
    <xf numFmtId="3" fontId="21" fillId="0" borderId="2" xfId="0" applyNumberFormat="1" applyFont="1" applyBorder="1" applyAlignment="1">
      <alignment horizontal="right" vertical="center"/>
    </xf>
    <xf numFmtId="3" fontId="18" fillId="0" borderId="0" xfId="0" applyNumberFormat="1" applyFont="1" applyAlignment="1">
      <alignment vertical="center" wrapText="1"/>
    </xf>
    <xf numFmtId="3" fontId="2" fillId="0" borderId="0" xfId="0" applyNumberFormat="1" applyFont="1" applyAlignment="1">
      <alignment vertical="center" wrapText="1"/>
    </xf>
    <xf numFmtId="0" fontId="22" fillId="0" borderId="2" xfId="0" quotePrefix="1" applyFont="1" applyBorder="1" applyAlignment="1">
      <alignment horizontal="left" vertical="center" wrapText="1"/>
    </xf>
    <xf numFmtId="4" fontId="24" fillId="0" borderId="0" xfId="0" applyNumberFormat="1" applyFont="1" applyAlignment="1">
      <alignment vertical="center" wrapText="1"/>
    </xf>
    <xf numFmtId="0" fontId="3" fillId="0" borderId="0" xfId="0" applyFont="1" applyAlignment="1">
      <alignment vertical="center" wrapText="1"/>
    </xf>
    <xf numFmtId="0" fontId="13" fillId="0" borderId="0" xfId="0" applyFont="1" applyAlignment="1">
      <alignment vertical="center" wrapText="1"/>
    </xf>
    <xf numFmtId="165" fontId="10" fillId="0" borderId="2" xfId="0" applyNumberFormat="1" applyFont="1" applyBorder="1" applyAlignment="1">
      <alignment vertical="center"/>
    </xf>
    <xf numFmtId="1" fontId="21" fillId="0" borderId="2" xfId="0" applyNumberFormat="1" applyFont="1" applyBorder="1" applyAlignment="1">
      <alignment horizontal="center" vertical="center" wrapText="1"/>
    </xf>
    <xf numFmtId="2" fontId="21" fillId="0" borderId="2" xfId="0" applyNumberFormat="1" applyFont="1" applyBorder="1" applyAlignment="1">
      <alignment vertical="center" wrapText="1"/>
    </xf>
    <xf numFmtId="2" fontId="21" fillId="0" borderId="2" xfId="0" applyNumberFormat="1" applyFont="1" applyBorder="1" applyAlignment="1">
      <alignment horizontal="center" vertical="center" wrapText="1"/>
    </xf>
    <xf numFmtId="2" fontId="21" fillId="0" borderId="2" xfId="0" applyNumberFormat="1" applyFont="1" applyBorder="1" applyAlignment="1">
      <alignment horizontal="left" vertical="center" wrapText="1"/>
    </xf>
    <xf numFmtId="2" fontId="10" fillId="0" borderId="2" xfId="0" applyNumberFormat="1" applyFont="1" applyBorder="1" applyAlignment="1">
      <alignment horizontal="center" vertical="center" wrapText="1"/>
    </xf>
    <xf numFmtId="2" fontId="10" fillId="0" borderId="2" xfId="0" quotePrefix="1" applyNumberFormat="1" applyFont="1" applyBorder="1" applyAlignment="1">
      <alignment vertical="center" wrapText="1"/>
    </xf>
    <xf numFmtId="1" fontId="10" fillId="0" borderId="2" xfId="0" applyNumberFormat="1" applyFont="1" applyBorder="1" applyAlignment="1">
      <alignment horizontal="right" vertical="center" wrapText="1"/>
    </xf>
    <xf numFmtId="0" fontId="18" fillId="0" borderId="2" xfId="0" applyFont="1" applyBorder="1" applyAlignment="1">
      <alignment vertical="center" wrapText="1"/>
    </xf>
    <xf numFmtId="3" fontId="5" fillId="0" borderId="0" xfId="0" applyNumberFormat="1" applyFont="1" applyAlignment="1">
      <alignment horizontal="right" vertical="center" wrapText="1"/>
    </xf>
    <xf numFmtId="0" fontId="5" fillId="0" borderId="0" xfId="0" applyFont="1" applyAlignment="1">
      <alignment horizontal="right" vertical="center" wrapText="1"/>
    </xf>
    <xf numFmtId="4" fontId="2" fillId="0" borderId="0" xfId="0" applyNumberFormat="1" applyFont="1" applyAlignment="1">
      <alignment vertical="center" wrapText="1"/>
    </xf>
    <xf numFmtId="4" fontId="21" fillId="0" borderId="2" xfId="0" applyNumberFormat="1" applyFont="1" applyBorder="1" applyAlignment="1">
      <alignment horizontal="center" vertical="center" wrapText="1"/>
    </xf>
    <xf numFmtId="0" fontId="17" fillId="0" borderId="0" xfId="0" applyFont="1" applyAlignment="1">
      <alignment horizontal="center" vertical="center" wrapText="1"/>
    </xf>
    <xf numFmtId="0" fontId="19" fillId="0" borderId="0" xfId="0" applyFont="1" applyAlignment="1">
      <alignment horizontal="center" vertical="center" wrapText="1"/>
    </xf>
    <xf numFmtId="4" fontId="20" fillId="0" borderId="1" xfId="0" applyNumberFormat="1" applyFont="1" applyBorder="1" applyAlignment="1">
      <alignment horizontal="right" vertical="center" wrapText="1"/>
    </xf>
    <xf numFmtId="0" fontId="21" fillId="0" borderId="2" xfId="0" applyFont="1" applyBorder="1" applyAlignment="1">
      <alignment horizontal="center" vertical="center" wrapText="1"/>
    </xf>
    <xf numFmtId="3" fontId="21" fillId="0" borderId="2" xfId="0" applyNumberFormat="1" applyFont="1" applyBorder="1" applyAlignment="1">
      <alignment horizontal="center" vertical="center" wrapText="1"/>
    </xf>
    <xf numFmtId="4" fontId="2" fillId="0" borderId="0" xfId="6" applyNumberFormat="1" applyFont="1" applyFill="1" applyAlignment="1">
      <alignment vertical="center" wrapText="1"/>
    </xf>
    <xf numFmtId="43" fontId="2" fillId="0" borderId="0" xfId="1" applyFont="1" applyFill="1" applyAlignment="1">
      <alignment vertical="center" wrapText="1"/>
    </xf>
    <xf numFmtId="3" fontId="31" fillId="0" borderId="2" xfId="1" applyNumberFormat="1" applyFont="1" applyFill="1" applyBorder="1" applyAlignment="1">
      <alignment horizontal="right" vertical="center" wrapText="1"/>
    </xf>
    <xf numFmtId="3" fontId="5" fillId="0" borderId="2" xfId="3" applyNumberFormat="1" applyFont="1" applyFill="1" applyBorder="1" applyAlignment="1" applyProtection="1">
      <alignment vertical="center"/>
      <protection locked="0"/>
    </xf>
    <xf numFmtId="3" fontId="32" fillId="0" borderId="2" xfId="3" applyNumberFormat="1" applyFont="1" applyFill="1" applyBorder="1" applyAlignment="1" applyProtection="1">
      <alignment vertical="center"/>
      <protection locked="0"/>
    </xf>
    <xf numFmtId="3" fontId="31" fillId="0" borderId="2" xfId="3" applyNumberFormat="1" applyFont="1" applyFill="1" applyBorder="1" applyAlignment="1" applyProtection="1">
      <alignment vertical="center"/>
      <protection locked="0"/>
    </xf>
    <xf numFmtId="3" fontId="5" fillId="0" borderId="2" xfId="1" applyNumberFormat="1" applyFont="1" applyFill="1" applyBorder="1" applyAlignment="1">
      <alignment horizontal="right" vertical="center" wrapText="1"/>
    </xf>
    <xf numFmtId="3" fontId="5" fillId="0" borderId="2" xfId="0" applyNumberFormat="1" applyFont="1" applyFill="1" applyBorder="1" applyAlignment="1">
      <alignment horizontal="right" vertical="center" wrapText="1"/>
    </xf>
    <xf numFmtId="165" fontId="5" fillId="0" borderId="2" xfId="3" applyNumberFormat="1" applyFont="1" applyFill="1" applyBorder="1" applyAlignment="1">
      <alignment vertical="center"/>
    </xf>
    <xf numFmtId="0" fontId="28" fillId="0" borderId="0" xfId="0" applyFont="1" applyFill="1" applyAlignment="1">
      <alignment horizontal="center" vertical="center" wrapText="1"/>
    </xf>
    <xf numFmtId="4" fontId="2" fillId="0" borderId="0" xfId="0" applyNumberFormat="1" applyFont="1" applyFill="1" applyAlignment="1">
      <alignment vertical="center" wrapText="1"/>
    </xf>
    <xf numFmtId="0" fontId="2" fillId="0" borderId="0" xfId="0" applyFont="1" applyFill="1" applyAlignment="1">
      <alignment vertical="center" wrapText="1"/>
    </xf>
    <xf numFmtId="0" fontId="29" fillId="0" borderId="0" xfId="0" applyFont="1" applyFill="1" applyAlignment="1">
      <alignment horizontal="center" vertical="center" wrapText="1"/>
    </xf>
    <xf numFmtId="0" fontId="5" fillId="0" borderId="0" xfId="0" applyFont="1" applyFill="1" applyAlignment="1">
      <alignment vertical="center" wrapText="1"/>
    </xf>
    <xf numFmtId="3" fontId="5" fillId="0" borderId="0" xfId="0" applyNumberFormat="1" applyFont="1" applyFill="1" applyAlignment="1">
      <alignment horizontal="right" vertical="center" wrapText="1"/>
    </xf>
    <xf numFmtId="0" fontId="5" fillId="0" borderId="0" xfId="0" applyFont="1" applyFill="1" applyAlignment="1">
      <alignment horizontal="right" vertical="center" wrapText="1"/>
    </xf>
    <xf numFmtId="4" fontId="30" fillId="0" borderId="1" xfId="0" applyNumberFormat="1" applyFont="1" applyFill="1" applyBorder="1" applyAlignment="1">
      <alignment horizontal="right" vertical="center" wrapText="1"/>
    </xf>
    <xf numFmtId="0" fontId="31" fillId="0" borderId="2" xfId="0" applyFont="1" applyFill="1" applyBorder="1" applyAlignment="1">
      <alignment horizontal="center" vertical="center" wrapText="1"/>
    </xf>
    <xf numFmtId="3" fontId="31" fillId="0" borderId="2" xfId="0" applyNumberFormat="1" applyFont="1" applyFill="1" applyBorder="1" applyAlignment="1">
      <alignment horizontal="center" vertical="center" wrapText="1"/>
    </xf>
    <xf numFmtId="4" fontId="31" fillId="0" borderId="2" xfId="0" applyNumberFormat="1" applyFont="1" applyFill="1" applyBorder="1" applyAlignment="1">
      <alignment horizontal="center" vertical="center" wrapText="1"/>
    </xf>
    <xf numFmtId="3" fontId="31" fillId="0" borderId="2" xfId="0" applyNumberFormat="1" applyFont="1" applyFill="1" applyBorder="1" applyAlignment="1">
      <alignment horizontal="center" vertical="center" wrapText="1"/>
    </xf>
    <xf numFmtId="0" fontId="31"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3" fontId="5" fillId="0" borderId="2" xfId="0" applyNumberFormat="1" applyFont="1" applyFill="1" applyBorder="1" applyAlignment="1">
      <alignment horizontal="center" vertical="center" wrapText="1"/>
    </xf>
    <xf numFmtId="4" fontId="5" fillId="0" borderId="2" xfId="0" applyNumberFormat="1" applyFont="1" applyFill="1" applyBorder="1" applyAlignment="1">
      <alignment horizontal="center" vertical="center" wrapText="1"/>
    </xf>
    <xf numFmtId="0" fontId="31" fillId="0" borderId="2" xfId="0" applyFont="1" applyFill="1" applyBorder="1" applyAlignment="1">
      <alignment vertical="center" wrapText="1"/>
    </xf>
    <xf numFmtId="3" fontId="31" fillId="0" borderId="2" xfId="0" applyNumberFormat="1" applyFont="1" applyFill="1" applyBorder="1" applyAlignment="1">
      <alignment horizontal="right" vertical="center" wrapText="1"/>
    </xf>
    <xf numFmtId="0" fontId="5" fillId="0" borderId="2" xfId="0" applyFont="1" applyFill="1" applyBorder="1" applyAlignment="1">
      <alignment vertical="center" wrapText="1"/>
    </xf>
    <xf numFmtId="3" fontId="5" fillId="0" borderId="2" xfId="0" applyNumberFormat="1" applyFont="1" applyFill="1" applyBorder="1" applyAlignment="1">
      <alignment horizontal="right" vertical="center"/>
    </xf>
    <xf numFmtId="3" fontId="2" fillId="0" borderId="0" xfId="0" applyNumberFormat="1" applyFont="1" applyFill="1" applyAlignment="1">
      <alignment vertical="center" wrapText="1"/>
    </xf>
    <xf numFmtId="4" fontId="31" fillId="0" borderId="2" xfId="0" applyNumberFormat="1" applyFont="1" applyFill="1" applyBorder="1" applyAlignment="1">
      <alignment horizontal="center" vertical="center" wrapText="1"/>
    </xf>
    <xf numFmtId="4" fontId="5" fillId="0" borderId="0" xfId="0" applyNumberFormat="1" applyFont="1" applyFill="1" applyAlignment="1">
      <alignment vertical="center" wrapText="1"/>
    </xf>
    <xf numFmtId="0" fontId="31" fillId="0"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32" fillId="0" borderId="2" xfId="0" applyFont="1" applyFill="1" applyBorder="1" applyAlignment="1">
      <alignment horizontal="left" vertical="center" wrapText="1"/>
    </xf>
    <xf numFmtId="3" fontId="32" fillId="0" borderId="2" xfId="0" applyNumberFormat="1" applyFont="1" applyFill="1" applyBorder="1" applyAlignment="1">
      <alignment horizontal="right" vertical="center" wrapText="1"/>
    </xf>
    <xf numFmtId="3" fontId="32" fillId="0" borderId="2" xfId="0" applyNumberFormat="1" applyFont="1" applyFill="1" applyBorder="1" applyAlignment="1">
      <alignment vertical="center"/>
    </xf>
    <xf numFmtId="3" fontId="5" fillId="0" borderId="2" xfId="0" applyNumberFormat="1" applyFont="1" applyFill="1" applyBorder="1" applyAlignment="1">
      <alignment vertical="center"/>
    </xf>
    <xf numFmtId="0" fontId="32" fillId="0" borderId="2" xfId="0" quotePrefix="1" applyFont="1" applyFill="1" applyBorder="1" applyAlignment="1">
      <alignment horizontal="left" vertical="center" wrapText="1"/>
    </xf>
    <xf numFmtId="0" fontId="5" fillId="0" borderId="2" xfId="0" quotePrefix="1" applyFont="1" applyFill="1" applyBorder="1" applyAlignment="1">
      <alignment horizontal="left" vertical="center" wrapText="1"/>
    </xf>
    <xf numFmtId="0" fontId="5" fillId="0" borderId="2" xfId="0" quotePrefix="1" applyFont="1" applyFill="1" applyBorder="1" applyAlignment="1">
      <alignment vertical="center" wrapText="1"/>
    </xf>
    <xf numFmtId="3" fontId="5" fillId="0" borderId="2" xfId="4" applyNumberFormat="1" applyFont="1" applyFill="1" applyBorder="1" applyAlignment="1">
      <alignment vertical="center"/>
    </xf>
    <xf numFmtId="3" fontId="31" fillId="0" borderId="2" xfId="0" applyNumberFormat="1" applyFont="1" applyFill="1" applyBorder="1" applyAlignment="1">
      <alignment vertical="center"/>
    </xf>
    <xf numFmtId="4" fontId="4" fillId="0" borderId="0" xfId="0" applyNumberFormat="1" applyFont="1" applyFill="1" applyAlignment="1">
      <alignment vertical="center" wrapText="1"/>
    </xf>
    <xf numFmtId="0" fontId="4" fillId="0" borderId="0" xfId="0" applyFont="1" applyFill="1" applyAlignment="1">
      <alignment vertical="center" wrapText="1"/>
    </xf>
    <xf numFmtId="0" fontId="31" fillId="0" borderId="2" xfId="0" quotePrefix="1" applyFont="1" applyFill="1" applyBorder="1" applyAlignment="1">
      <alignment horizontal="left" vertical="center" wrapText="1"/>
    </xf>
    <xf numFmtId="3" fontId="32" fillId="0" borderId="2" xfId="4" applyNumberFormat="1" applyFont="1" applyFill="1" applyBorder="1" applyAlignment="1">
      <alignment vertical="center"/>
    </xf>
    <xf numFmtId="0" fontId="32" fillId="0" borderId="2" xfId="0" applyFont="1" applyFill="1" applyBorder="1" applyAlignment="1">
      <alignment vertical="center" wrapText="1"/>
    </xf>
    <xf numFmtId="0" fontId="32" fillId="0" borderId="2" xfId="0" quotePrefix="1" applyFont="1" applyFill="1" applyBorder="1" applyAlignment="1">
      <alignment vertical="center" wrapText="1"/>
    </xf>
    <xf numFmtId="0" fontId="32" fillId="0" borderId="2" xfId="0" applyFont="1" applyFill="1" applyBorder="1" applyAlignment="1">
      <alignment horizontal="center" vertical="center" wrapText="1"/>
    </xf>
    <xf numFmtId="0" fontId="33" fillId="0" borderId="2" xfId="0" applyFont="1" applyFill="1" applyBorder="1" applyAlignment="1">
      <alignment horizontal="center" vertical="center" wrapText="1"/>
    </xf>
    <xf numFmtId="3" fontId="5" fillId="0" borderId="2" xfId="5" applyNumberFormat="1" applyFont="1" applyFill="1" applyBorder="1" applyAlignment="1">
      <alignment vertical="center" wrapText="1"/>
    </xf>
    <xf numFmtId="3" fontId="31" fillId="0" borderId="2" xfId="0" applyNumberFormat="1" applyFont="1" applyFill="1" applyBorder="1" applyAlignment="1">
      <alignment horizontal="right" vertical="center"/>
    </xf>
    <xf numFmtId="4" fontId="3" fillId="0" borderId="0" xfId="0" applyNumberFormat="1" applyFont="1" applyFill="1" applyAlignment="1">
      <alignment vertical="center" wrapText="1"/>
    </xf>
    <xf numFmtId="0" fontId="3" fillId="0" borderId="0" xfId="0" applyFont="1" applyFill="1" applyAlignment="1">
      <alignment vertical="center" wrapText="1"/>
    </xf>
    <xf numFmtId="165" fontId="5" fillId="0" borderId="2" xfId="0" applyNumberFormat="1" applyFont="1" applyFill="1" applyBorder="1" applyAlignment="1">
      <alignment vertical="center"/>
    </xf>
    <xf numFmtId="1" fontId="31" fillId="0" borderId="2" xfId="0" applyNumberFormat="1" applyFont="1" applyFill="1" applyBorder="1" applyAlignment="1">
      <alignment horizontal="center" vertical="center" wrapText="1"/>
    </xf>
    <xf numFmtId="2" fontId="31" fillId="0" borderId="2" xfId="0" applyNumberFormat="1" applyFont="1" applyFill="1" applyBorder="1" applyAlignment="1">
      <alignment vertical="center" wrapText="1"/>
    </xf>
    <xf numFmtId="2" fontId="31" fillId="0" borderId="2" xfId="0" applyNumberFormat="1" applyFont="1" applyFill="1" applyBorder="1" applyAlignment="1">
      <alignment horizontal="center" vertical="center" wrapText="1"/>
    </xf>
    <xf numFmtId="2" fontId="31" fillId="0" borderId="2" xfId="0" applyNumberFormat="1" applyFont="1" applyFill="1" applyBorder="1" applyAlignment="1">
      <alignment horizontal="left" vertical="center" wrapText="1"/>
    </xf>
    <xf numFmtId="2" fontId="5" fillId="0" borderId="2" xfId="0" applyNumberFormat="1" applyFont="1" applyFill="1" applyBorder="1" applyAlignment="1">
      <alignment horizontal="center" vertical="center" wrapText="1"/>
    </xf>
    <xf numFmtId="2" fontId="5" fillId="0" borderId="2" xfId="0" quotePrefix="1" applyNumberFormat="1" applyFont="1" applyFill="1" applyBorder="1" applyAlignment="1">
      <alignment vertical="center" wrapText="1"/>
    </xf>
    <xf numFmtId="1" fontId="5" fillId="0" borderId="2" xfId="0" applyNumberFormat="1" applyFont="1" applyFill="1" applyBorder="1" applyAlignment="1">
      <alignment horizontal="right" vertical="center" wrapText="1"/>
    </xf>
    <xf numFmtId="0" fontId="2" fillId="0" borderId="2" xfId="0" applyFont="1" applyFill="1" applyBorder="1" applyAlignment="1">
      <alignment vertical="center" wrapText="1"/>
    </xf>
  </cellXfs>
  <cellStyles count="7">
    <cellStyle name="Comma" xfId="1" builtinId="3"/>
    <cellStyle name="Comma 2" xfId="3" xr:uid="{00000000-0005-0000-0000-000001000000}"/>
    <cellStyle name="Comma 5" xfId="2" xr:uid="{00000000-0005-0000-0000-000002000000}"/>
    <cellStyle name="Normal" xfId="0" builtinId="0"/>
    <cellStyle name="Normal 17" xfId="5" xr:uid="{00000000-0005-0000-0000-000004000000}"/>
    <cellStyle name="Normal 3 2" xfId="4" xr:uid="{00000000-0005-0000-0000-000005000000}"/>
    <cellStyle name="Percent"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6220D-74F4-4EAF-9A8C-5F60C8633E67}">
  <sheetPr>
    <tabColor rgb="FF7030A0"/>
    <pageSetUpPr fitToPage="1"/>
  </sheetPr>
  <dimension ref="A1:T381"/>
  <sheetViews>
    <sheetView tabSelected="1" topLeftCell="A2" zoomScale="90" zoomScaleNormal="90" workbookViewId="0">
      <pane xSplit="2" ySplit="5" topLeftCell="C380" activePane="bottomRight" state="frozen"/>
      <selection activeCell="A2" sqref="A2"/>
      <selection pane="topRight" activeCell="C2" sqref="C2"/>
      <selection pane="bottomLeft" activeCell="A7" sqref="A7"/>
      <selection pane="bottomRight" activeCell="B389" sqref="B389"/>
    </sheetView>
  </sheetViews>
  <sheetFormatPr defaultColWidth="9.28515625" defaultRowHeight="15" x14ac:dyDescent="0.25"/>
  <cols>
    <col min="1" max="1" width="4.7109375" style="88" customWidth="1"/>
    <col min="2" max="2" width="41.7109375" style="90" customWidth="1"/>
    <col min="3" max="3" width="12.7109375" style="91" customWidth="1"/>
    <col min="4" max="4" width="15.85546875" style="91" customWidth="1"/>
    <col min="5" max="7" width="13.140625" style="91" hidden="1" customWidth="1"/>
    <col min="8" max="8" width="14.85546875" style="91" hidden="1" customWidth="1"/>
    <col min="9" max="9" width="16.85546875" style="92" customWidth="1"/>
    <col min="10" max="10" width="16.140625" style="92" customWidth="1"/>
    <col min="11" max="11" width="12.7109375" style="87" hidden="1" customWidth="1"/>
    <col min="12" max="12" width="12.85546875" style="87" customWidth="1"/>
    <col min="13" max="13" width="13.85546875" style="87" customWidth="1"/>
    <col min="14" max="14" width="14.28515625" style="87" customWidth="1"/>
    <col min="15" max="15" width="23.28515625" style="88" customWidth="1"/>
    <col min="16" max="16" width="13.85546875" style="88" hidden="1" customWidth="1"/>
    <col min="17" max="17" width="13.7109375" style="88" hidden="1" customWidth="1"/>
    <col min="18" max="18" width="19.85546875" style="88" hidden="1" customWidth="1"/>
    <col min="19" max="20" width="9.28515625" style="88" hidden="1" customWidth="1"/>
    <col min="21" max="21" width="0" style="88" hidden="1" customWidth="1"/>
    <col min="22" max="248" width="9.28515625" style="88"/>
    <col min="249" max="249" width="4.7109375" style="88" customWidth="1"/>
    <col min="250" max="250" width="35.42578125" style="88" customWidth="1"/>
    <col min="251" max="251" width="9.7109375" style="88" bestFit="1" customWidth="1"/>
    <col min="252" max="252" width="7.5703125" style="88" bestFit="1" customWidth="1"/>
    <col min="253" max="253" width="8.28515625" style="88" customWidth="1"/>
    <col min="254" max="254" width="9.42578125" style="88" customWidth="1"/>
    <col min="255" max="255" width="10.28515625" style="88" customWidth="1"/>
    <col min="256" max="256" width="9.140625" style="88" customWidth="1"/>
    <col min="257" max="257" width="8.85546875" style="88" customWidth="1"/>
    <col min="258" max="258" width="41.28515625" style="88" customWidth="1"/>
    <col min="259" max="259" width="27.85546875" style="88" customWidth="1"/>
    <col min="260" max="504" width="9.28515625" style="88"/>
    <col min="505" max="505" width="4.7109375" style="88" customWidth="1"/>
    <col min="506" max="506" width="35.42578125" style="88" customWidth="1"/>
    <col min="507" max="507" width="9.7109375" style="88" bestFit="1" customWidth="1"/>
    <col min="508" max="508" width="7.5703125" style="88" bestFit="1" customWidth="1"/>
    <col min="509" max="509" width="8.28515625" style="88" customWidth="1"/>
    <col min="510" max="510" width="9.42578125" style="88" customWidth="1"/>
    <col min="511" max="511" width="10.28515625" style="88" customWidth="1"/>
    <col min="512" max="512" width="9.140625" style="88" customWidth="1"/>
    <col min="513" max="513" width="8.85546875" style="88" customWidth="1"/>
    <col min="514" max="514" width="41.28515625" style="88" customWidth="1"/>
    <col min="515" max="515" width="27.85546875" style="88" customWidth="1"/>
    <col min="516" max="760" width="9.28515625" style="88"/>
    <col min="761" max="761" width="4.7109375" style="88" customWidth="1"/>
    <col min="762" max="762" width="35.42578125" style="88" customWidth="1"/>
    <col min="763" max="763" width="9.7109375" style="88" bestFit="1" customWidth="1"/>
    <col min="764" max="764" width="7.5703125" style="88" bestFit="1" customWidth="1"/>
    <col min="765" max="765" width="8.28515625" style="88" customWidth="1"/>
    <col min="766" max="766" width="9.42578125" style="88" customWidth="1"/>
    <col min="767" max="767" width="10.28515625" style="88" customWidth="1"/>
    <col min="768" max="768" width="9.140625" style="88" customWidth="1"/>
    <col min="769" max="769" width="8.85546875" style="88" customWidth="1"/>
    <col min="770" max="770" width="41.28515625" style="88" customWidth="1"/>
    <col min="771" max="771" width="27.85546875" style="88" customWidth="1"/>
    <col min="772" max="1016" width="9.28515625" style="88"/>
    <col min="1017" max="1017" width="4.7109375" style="88" customWidth="1"/>
    <col min="1018" max="1018" width="35.42578125" style="88" customWidth="1"/>
    <col min="1019" max="1019" width="9.7109375" style="88" bestFit="1" customWidth="1"/>
    <col min="1020" max="1020" width="7.5703125" style="88" bestFit="1" customWidth="1"/>
    <col min="1021" max="1021" width="8.28515625" style="88" customWidth="1"/>
    <col min="1022" max="1022" width="9.42578125" style="88" customWidth="1"/>
    <col min="1023" max="1023" width="10.28515625" style="88" customWidth="1"/>
    <col min="1024" max="1024" width="9.140625" style="88" customWidth="1"/>
    <col min="1025" max="1025" width="8.85546875" style="88" customWidth="1"/>
    <col min="1026" max="1026" width="41.28515625" style="88" customWidth="1"/>
    <col min="1027" max="1027" width="27.85546875" style="88" customWidth="1"/>
    <col min="1028" max="1272" width="9.28515625" style="88"/>
    <col min="1273" max="1273" width="4.7109375" style="88" customWidth="1"/>
    <col min="1274" max="1274" width="35.42578125" style="88" customWidth="1"/>
    <col min="1275" max="1275" width="9.7109375" style="88" bestFit="1" customWidth="1"/>
    <col min="1276" max="1276" width="7.5703125" style="88" bestFit="1" customWidth="1"/>
    <col min="1277" max="1277" width="8.28515625" style="88" customWidth="1"/>
    <col min="1278" max="1278" width="9.42578125" style="88" customWidth="1"/>
    <col min="1279" max="1279" width="10.28515625" style="88" customWidth="1"/>
    <col min="1280" max="1280" width="9.140625" style="88" customWidth="1"/>
    <col min="1281" max="1281" width="8.85546875" style="88" customWidth="1"/>
    <col min="1282" max="1282" width="41.28515625" style="88" customWidth="1"/>
    <col min="1283" max="1283" width="27.85546875" style="88" customWidth="1"/>
    <col min="1284" max="1528" width="9.28515625" style="88"/>
    <col min="1529" max="1529" width="4.7109375" style="88" customWidth="1"/>
    <col min="1530" max="1530" width="35.42578125" style="88" customWidth="1"/>
    <col min="1531" max="1531" width="9.7109375" style="88" bestFit="1" customWidth="1"/>
    <col min="1532" max="1532" width="7.5703125" style="88" bestFit="1" customWidth="1"/>
    <col min="1533" max="1533" width="8.28515625" style="88" customWidth="1"/>
    <col min="1534" max="1534" width="9.42578125" style="88" customWidth="1"/>
    <col min="1535" max="1535" width="10.28515625" style="88" customWidth="1"/>
    <col min="1536" max="1536" width="9.140625" style="88" customWidth="1"/>
    <col min="1537" max="1537" width="8.85546875" style="88" customWidth="1"/>
    <col min="1538" max="1538" width="41.28515625" style="88" customWidth="1"/>
    <col min="1539" max="1539" width="27.85546875" style="88" customWidth="1"/>
    <col min="1540" max="1784" width="9.28515625" style="88"/>
    <col min="1785" max="1785" width="4.7109375" style="88" customWidth="1"/>
    <col min="1786" max="1786" width="35.42578125" style="88" customWidth="1"/>
    <col min="1787" max="1787" width="9.7109375" style="88" bestFit="1" customWidth="1"/>
    <col min="1788" max="1788" width="7.5703125" style="88" bestFit="1" customWidth="1"/>
    <col min="1789" max="1789" width="8.28515625" style="88" customWidth="1"/>
    <col min="1790" max="1790" width="9.42578125" style="88" customWidth="1"/>
    <col min="1791" max="1791" width="10.28515625" style="88" customWidth="1"/>
    <col min="1792" max="1792" width="9.140625" style="88" customWidth="1"/>
    <col min="1793" max="1793" width="8.85546875" style="88" customWidth="1"/>
    <col min="1794" max="1794" width="41.28515625" style="88" customWidth="1"/>
    <col min="1795" max="1795" width="27.85546875" style="88" customWidth="1"/>
    <col min="1796" max="2040" width="9.28515625" style="88"/>
    <col min="2041" max="2041" width="4.7109375" style="88" customWidth="1"/>
    <col min="2042" max="2042" width="35.42578125" style="88" customWidth="1"/>
    <col min="2043" max="2043" width="9.7109375" style="88" bestFit="1" customWidth="1"/>
    <col min="2044" max="2044" width="7.5703125" style="88" bestFit="1" customWidth="1"/>
    <col min="2045" max="2045" width="8.28515625" style="88" customWidth="1"/>
    <col min="2046" max="2046" width="9.42578125" style="88" customWidth="1"/>
    <col min="2047" max="2047" width="10.28515625" style="88" customWidth="1"/>
    <col min="2048" max="2048" width="9.140625" style="88" customWidth="1"/>
    <col min="2049" max="2049" width="8.85546875" style="88" customWidth="1"/>
    <col min="2050" max="2050" width="41.28515625" style="88" customWidth="1"/>
    <col min="2051" max="2051" width="27.85546875" style="88" customWidth="1"/>
    <col min="2052" max="2296" width="9.28515625" style="88"/>
    <col min="2297" max="2297" width="4.7109375" style="88" customWidth="1"/>
    <col min="2298" max="2298" width="35.42578125" style="88" customWidth="1"/>
    <col min="2299" max="2299" width="9.7109375" style="88" bestFit="1" customWidth="1"/>
    <col min="2300" max="2300" width="7.5703125" style="88" bestFit="1" customWidth="1"/>
    <col min="2301" max="2301" width="8.28515625" style="88" customWidth="1"/>
    <col min="2302" max="2302" width="9.42578125" style="88" customWidth="1"/>
    <col min="2303" max="2303" width="10.28515625" style="88" customWidth="1"/>
    <col min="2304" max="2304" width="9.140625" style="88" customWidth="1"/>
    <col min="2305" max="2305" width="8.85546875" style="88" customWidth="1"/>
    <col min="2306" max="2306" width="41.28515625" style="88" customWidth="1"/>
    <col min="2307" max="2307" width="27.85546875" style="88" customWidth="1"/>
    <col min="2308" max="2552" width="9.28515625" style="88"/>
    <col min="2553" max="2553" width="4.7109375" style="88" customWidth="1"/>
    <col min="2554" max="2554" width="35.42578125" style="88" customWidth="1"/>
    <col min="2555" max="2555" width="9.7109375" style="88" bestFit="1" customWidth="1"/>
    <col min="2556" max="2556" width="7.5703125" style="88" bestFit="1" customWidth="1"/>
    <col min="2557" max="2557" width="8.28515625" style="88" customWidth="1"/>
    <col min="2558" max="2558" width="9.42578125" style="88" customWidth="1"/>
    <col min="2559" max="2559" width="10.28515625" style="88" customWidth="1"/>
    <col min="2560" max="2560" width="9.140625" style="88" customWidth="1"/>
    <col min="2561" max="2561" width="8.85546875" style="88" customWidth="1"/>
    <col min="2562" max="2562" width="41.28515625" style="88" customWidth="1"/>
    <col min="2563" max="2563" width="27.85546875" style="88" customWidth="1"/>
    <col min="2564" max="2808" width="9.28515625" style="88"/>
    <col min="2809" max="2809" width="4.7109375" style="88" customWidth="1"/>
    <col min="2810" max="2810" width="35.42578125" style="88" customWidth="1"/>
    <col min="2811" max="2811" width="9.7109375" style="88" bestFit="1" customWidth="1"/>
    <col min="2812" max="2812" width="7.5703125" style="88" bestFit="1" customWidth="1"/>
    <col min="2813" max="2813" width="8.28515625" style="88" customWidth="1"/>
    <col min="2814" max="2814" width="9.42578125" style="88" customWidth="1"/>
    <col min="2815" max="2815" width="10.28515625" style="88" customWidth="1"/>
    <col min="2816" max="2816" width="9.140625" style="88" customWidth="1"/>
    <col min="2817" max="2817" width="8.85546875" style="88" customWidth="1"/>
    <col min="2818" max="2818" width="41.28515625" style="88" customWidth="1"/>
    <col min="2819" max="2819" width="27.85546875" style="88" customWidth="1"/>
    <col min="2820" max="3064" width="9.28515625" style="88"/>
    <col min="3065" max="3065" width="4.7109375" style="88" customWidth="1"/>
    <col min="3066" max="3066" width="35.42578125" style="88" customWidth="1"/>
    <col min="3067" max="3067" width="9.7109375" style="88" bestFit="1" customWidth="1"/>
    <col min="3068" max="3068" width="7.5703125" style="88" bestFit="1" customWidth="1"/>
    <col min="3069" max="3069" width="8.28515625" style="88" customWidth="1"/>
    <col min="3070" max="3070" width="9.42578125" style="88" customWidth="1"/>
    <col min="3071" max="3071" width="10.28515625" style="88" customWidth="1"/>
    <col min="3072" max="3072" width="9.140625" style="88" customWidth="1"/>
    <col min="3073" max="3073" width="8.85546875" style="88" customWidth="1"/>
    <col min="3074" max="3074" width="41.28515625" style="88" customWidth="1"/>
    <col min="3075" max="3075" width="27.85546875" style="88" customWidth="1"/>
    <col min="3076" max="3320" width="9.28515625" style="88"/>
    <col min="3321" max="3321" width="4.7109375" style="88" customWidth="1"/>
    <col min="3322" max="3322" width="35.42578125" style="88" customWidth="1"/>
    <col min="3323" max="3323" width="9.7109375" style="88" bestFit="1" customWidth="1"/>
    <col min="3324" max="3324" width="7.5703125" style="88" bestFit="1" customWidth="1"/>
    <col min="3325" max="3325" width="8.28515625" style="88" customWidth="1"/>
    <col min="3326" max="3326" width="9.42578125" style="88" customWidth="1"/>
    <col min="3327" max="3327" width="10.28515625" style="88" customWidth="1"/>
    <col min="3328" max="3328" width="9.140625" style="88" customWidth="1"/>
    <col min="3329" max="3329" width="8.85546875" style="88" customWidth="1"/>
    <col min="3330" max="3330" width="41.28515625" style="88" customWidth="1"/>
    <col min="3331" max="3331" width="27.85546875" style="88" customWidth="1"/>
    <col min="3332" max="3576" width="9.28515625" style="88"/>
    <col min="3577" max="3577" width="4.7109375" style="88" customWidth="1"/>
    <col min="3578" max="3578" width="35.42578125" style="88" customWidth="1"/>
    <col min="3579" max="3579" width="9.7109375" style="88" bestFit="1" customWidth="1"/>
    <col min="3580" max="3580" width="7.5703125" style="88" bestFit="1" customWidth="1"/>
    <col min="3581" max="3581" width="8.28515625" style="88" customWidth="1"/>
    <col min="3582" max="3582" width="9.42578125" style="88" customWidth="1"/>
    <col min="3583" max="3583" width="10.28515625" style="88" customWidth="1"/>
    <col min="3584" max="3584" width="9.140625" style="88" customWidth="1"/>
    <col min="3585" max="3585" width="8.85546875" style="88" customWidth="1"/>
    <col min="3586" max="3586" width="41.28515625" style="88" customWidth="1"/>
    <col min="3587" max="3587" width="27.85546875" style="88" customWidth="1"/>
    <col min="3588" max="3832" width="9.28515625" style="88"/>
    <col min="3833" max="3833" width="4.7109375" style="88" customWidth="1"/>
    <col min="3834" max="3834" width="35.42578125" style="88" customWidth="1"/>
    <col min="3835" max="3835" width="9.7109375" style="88" bestFit="1" customWidth="1"/>
    <col min="3836" max="3836" width="7.5703125" style="88" bestFit="1" customWidth="1"/>
    <col min="3837" max="3837" width="8.28515625" style="88" customWidth="1"/>
    <col min="3838" max="3838" width="9.42578125" style="88" customWidth="1"/>
    <col min="3839" max="3839" width="10.28515625" style="88" customWidth="1"/>
    <col min="3840" max="3840" width="9.140625" style="88" customWidth="1"/>
    <col min="3841" max="3841" width="8.85546875" style="88" customWidth="1"/>
    <col min="3842" max="3842" width="41.28515625" style="88" customWidth="1"/>
    <col min="3843" max="3843" width="27.85546875" style="88" customWidth="1"/>
    <col min="3844" max="4088" width="9.28515625" style="88"/>
    <col min="4089" max="4089" width="4.7109375" style="88" customWidth="1"/>
    <col min="4090" max="4090" width="35.42578125" style="88" customWidth="1"/>
    <col min="4091" max="4091" width="9.7109375" style="88" bestFit="1" customWidth="1"/>
    <col min="4092" max="4092" width="7.5703125" style="88" bestFit="1" customWidth="1"/>
    <col min="4093" max="4093" width="8.28515625" style="88" customWidth="1"/>
    <col min="4094" max="4094" width="9.42578125" style="88" customWidth="1"/>
    <col min="4095" max="4095" width="10.28515625" style="88" customWidth="1"/>
    <col min="4096" max="4096" width="9.140625" style="88" customWidth="1"/>
    <col min="4097" max="4097" width="8.85546875" style="88" customWidth="1"/>
    <col min="4098" max="4098" width="41.28515625" style="88" customWidth="1"/>
    <col min="4099" max="4099" width="27.85546875" style="88" customWidth="1"/>
    <col min="4100" max="4344" width="9.28515625" style="88"/>
    <col min="4345" max="4345" width="4.7109375" style="88" customWidth="1"/>
    <col min="4346" max="4346" width="35.42578125" style="88" customWidth="1"/>
    <col min="4347" max="4347" width="9.7109375" style="88" bestFit="1" customWidth="1"/>
    <col min="4348" max="4348" width="7.5703125" style="88" bestFit="1" customWidth="1"/>
    <col min="4349" max="4349" width="8.28515625" style="88" customWidth="1"/>
    <col min="4350" max="4350" width="9.42578125" style="88" customWidth="1"/>
    <col min="4351" max="4351" width="10.28515625" style="88" customWidth="1"/>
    <col min="4352" max="4352" width="9.140625" style="88" customWidth="1"/>
    <col min="4353" max="4353" width="8.85546875" style="88" customWidth="1"/>
    <col min="4354" max="4354" width="41.28515625" style="88" customWidth="1"/>
    <col min="4355" max="4355" width="27.85546875" style="88" customWidth="1"/>
    <col min="4356" max="4600" width="9.28515625" style="88"/>
    <col min="4601" max="4601" width="4.7109375" style="88" customWidth="1"/>
    <col min="4602" max="4602" width="35.42578125" style="88" customWidth="1"/>
    <col min="4603" max="4603" width="9.7109375" style="88" bestFit="1" customWidth="1"/>
    <col min="4604" max="4604" width="7.5703125" style="88" bestFit="1" customWidth="1"/>
    <col min="4605" max="4605" width="8.28515625" style="88" customWidth="1"/>
    <col min="4606" max="4606" width="9.42578125" style="88" customWidth="1"/>
    <col min="4607" max="4607" width="10.28515625" style="88" customWidth="1"/>
    <col min="4608" max="4608" width="9.140625" style="88" customWidth="1"/>
    <col min="4609" max="4609" width="8.85546875" style="88" customWidth="1"/>
    <col min="4610" max="4610" width="41.28515625" style="88" customWidth="1"/>
    <col min="4611" max="4611" width="27.85546875" style="88" customWidth="1"/>
    <col min="4612" max="4856" width="9.28515625" style="88"/>
    <col min="4857" max="4857" width="4.7109375" style="88" customWidth="1"/>
    <col min="4858" max="4858" width="35.42578125" style="88" customWidth="1"/>
    <col min="4859" max="4859" width="9.7109375" style="88" bestFit="1" customWidth="1"/>
    <col min="4860" max="4860" width="7.5703125" style="88" bestFit="1" customWidth="1"/>
    <col min="4861" max="4861" width="8.28515625" style="88" customWidth="1"/>
    <col min="4862" max="4862" width="9.42578125" style="88" customWidth="1"/>
    <col min="4863" max="4863" width="10.28515625" style="88" customWidth="1"/>
    <col min="4864" max="4864" width="9.140625" style="88" customWidth="1"/>
    <col min="4865" max="4865" width="8.85546875" style="88" customWidth="1"/>
    <col min="4866" max="4866" width="41.28515625" style="88" customWidth="1"/>
    <col min="4867" max="4867" width="27.85546875" style="88" customWidth="1"/>
    <col min="4868" max="5112" width="9.28515625" style="88"/>
    <col min="5113" max="5113" width="4.7109375" style="88" customWidth="1"/>
    <col min="5114" max="5114" width="35.42578125" style="88" customWidth="1"/>
    <col min="5115" max="5115" width="9.7109375" style="88" bestFit="1" customWidth="1"/>
    <col min="5116" max="5116" width="7.5703125" style="88" bestFit="1" customWidth="1"/>
    <col min="5117" max="5117" width="8.28515625" style="88" customWidth="1"/>
    <col min="5118" max="5118" width="9.42578125" style="88" customWidth="1"/>
    <col min="5119" max="5119" width="10.28515625" style="88" customWidth="1"/>
    <col min="5120" max="5120" width="9.140625" style="88" customWidth="1"/>
    <col min="5121" max="5121" width="8.85546875" style="88" customWidth="1"/>
    <col min="5122" max="5122" width="41.28515625" style="88" customWidth="1"/>
    <col min="5123" max="5123" width="27.85546875" style="88" customWidth="1"/>
    <col min="5124" max="5368" width="9.28515625" style="88"/>
    <col min="5369" max="5369" width="4.7109375" style="88" customWidth="1"/>
    <col min="5370" max="5370" width="35.42578125" style="88" customWidth="1"/>
    <col min="5371" max="5371" width="9.7109375" style="88" bestFit="1" customWidth="1"/>
    <col min="5372" max="5372" width="7.5703125" style="88" bestFit="1" customWidth="1"/>
    <col min="5373" max="5373" width="8.28515625" style="88" customWidth="1"/>
    <col min="5374" max="5374" width="9.42578125" style="88" customWidth="1"/>
    <col min="5375" max="5375" width="10.28515625" style="88" customWidth="1"/>
    <col min="5376" max="5376" width="9.140625" style="88" customWidth="1"/>
    <col min="5377" max="5377" width="8.85546875" style="88" customWidth="1"/>
    <col min="5378" max="5378" width="41.28515625" style="88" customWidth="1"/>
    <col min="5379" max="5379" width="27.85546875" style="88" customWidth="1"/>
    <col min="5380" max="5624" width="9.28515625" style="88"/>
    <col min="5625" max="5625" width="4.7109375" style="88" customWidth="1"/>
    <col min="5626" max="5626" width="35.42578125" style="88" customWidth="1"/>
    <col min="5627" max="5627" width="9.7109375" style="88" bestFit="1" customWidth="1"/>
    <col min="5628" max="5628" width="7.5703125" style="88" bestFit="1" customWidth="1"/>
    <col min="5629" max="5629" width="8.28515625" style="88" customWidth="1"/>
    <col min="5630" max="5630" width="9.42578125" style="88" customWidth="1"/>
    <col min="5631" max="5631" width="10.28515625" style="88" customWidth="1"/>
    <col min="5632" max="5632" width="9.140625" style="88" customWidth="1"/>
    <col min="5633" max="5633" width="8.85546875" style="88" customWidth="1"/>
    <col min="5634" max="5634" width="41.28515625" style="88" customWidth="1"/>
    <col min="5635" max="5635" width="27.85546875" style="88" customWidth="1"/>
    <col min="5636" max="5880" width="9.28515625" style="88"/>
    <col min="5881" max="5881" width="4.7109375" style="88" customWidth="1"/>
    <col min="5882" max="5882" width="35.42578125" style="88" customWidth="1"/>
    <col min="5883" max="5883" width="9.7109375" style="88" bestFit="1" customWidth="1"/>
    <col min="5884" max="5884" width="7.5703125" style="88" bestFit="1" customWidth="1"/>
    <col min="5885" max="5885" width="8.28515625" style="88" customWidth="1"/>
    <col min="5886" max="5886" width="9.42578125" style="88" customWidth="1"/>
    <col min="5887" max="5887" width="10.28515625" style="88" customWidth="1"/>
    <col min="5888" max="5888" width="9.140625" style="88" customWidth="1"/>
    <col min="5889" max="5889" width="8.85546875" style="88" customWidth="1"/>
    <col min="5890" max="5890" width="41.28515625" style="88" customWidth="1"/>
    <col min="5891" max="5891" width="27.85546875" style="88" customWidth="1"/>
    <col min="5892" max="6136" width="9.28515625" style="88"/>
    <col min="6137" max="6137" width="4.7109375" style="88" customWidth="1"/>
    <col min="6138" max="6138" width="35.42578125" style="88" customWidth="1"/>
    <col min="6139" max="6139" width="9.7109375" style="88" bestFit="1" customWidth="1"/>
    <col min="6140" max="6140" width="7.5703125" style="88" bestFit="1" customWidth="1"/>
    <col min="6141" max="6141" width="8.28515625" style="88" customWidth="1"/>
    <col min="6142" max="6142" width="9.42578125" style="88" customWidth="1"/>
    <col min="6143" max="6143" width="10.28515625" style="88" customWidth="1"/>
    <col min="6144" max="6144" width="9.140625" style="88" customWidth="1"/>
    <col min="6145" max="6145" width="8.85546875" style="88" customWidth="1"/>
    <col min="6146" max="6146" width="41.28515625" style="88" customWidth="1"/>
    <col min="6147" max="6147" width="27.85546875" style="88" customWidth="1"/>
    <col min="6148" max="6392" width="9.28515625" style="88"/>
    <col min="6393" max="6393" width="4.7109375" style="88" customWidth="1"/>
    <col min="6394" max="6394" width="35.42578125" style="88" customWidth="1"/>
    <col min="6395" max="6395" width="9.7109375" style="88" bestFit="1" customWidth="1"/>
    <col min="6396" max="6396" width="7.5703125" style="88" bestFit="1" customWidth="1"/>
    <col min="6397" max="6397" width="8.28515625" style="88" customWidth="1"/>
    <col min="6398" max="6398" width="9.42578125" style="88" customWidth="1"/>
    <col min="6399" max="6399" width="10.28515625" style="88" customWidth="1"/>
    <col min="6400" max="6400" width="9.140625" style="88" customWidth="1"/>
    <col min="6401" max="6401" width="8.85546875" style="88" customWidth="1"/>
    <col min="6402" max="6402" width="41.28515625" style="88" customWidth="1"/>
    <col min="6403" max="6403" width="27.85546875" style="88" customWidth="1"/>
    <col min="6404" max="6648" width="9.28515625" style="88"/>
    <col min="6649" max="6649" width="4.7109375" style="88" customWidth="1"/>
    <col min="6650" max="6650" width="35.42578125" style="88" customWidth="1"/>
    <col min="6651" max="6651" width="9.7109375" style="88" bestFit="1" customWidth="1"/>
    <col min="6652" max="6652" width="7.5703125" style="88" bestFit="1" customWidth="1"/>
    <col min="6653" max="6653" width="8.28515625" style="88" customWidth="1"/>
    <col min="6654" max="6654" width="9.42578125" style="88" customWidth="1"/>
    <col min="6655" max="6655" width="10.28515625" style="88" customWidth="1"/>
    <col min="6656" max="6656" width="9.140625" style="88" customWidth="1"/>
    <col min="6657" max="6657" width="8.85546875" style="88" customWidth="1"/>
    <col min="6658" max="6658" width="41.28515625" style="88" customWidth="1"/>
    <col min="6659" max="6659" width="27.85546875" style="88" customWidth="1"/>
    <col min="6660" max="6904" width="9.28515625" style="88"/>
    <col min="6905" max="6905" width="4.7109375" style="88" customWidth="1"/>
    <col min="6906" max="6906" width="35.42578125" style="88" customWidth="1"/>
    <col min="6907" max="6907" width="9.7109375" style="88" bestFit="1" customWidth="1"/>
    <col min="6908" max="6908" width="7.5703125" style="88" bestFit="1" customWidth="1"/>
    <col min="6909" max="6909" width="8.28515625" style="88" customWidth="1"/>
    <col min="6910" max="6910" width="9.42578125" style="88" customWidth="1"/>
    <col min="6911" max="6911" width="10.28515625" style="88" customWidth="1"/>
    <col min="6912" max="6912" width="9.140625" style="88" customWidth="1"/>
    <col min="6913" max="6913" width="8.85546875" style="88" customWidth="1"/>
    <col min="6914" max="6914" width="41.28515625" style="88" customWidth="1"/>
    <col min="6915" max="6915" width="27.85546875" style="88" customWidth="1"/>
    <col min="6916" max="7160" width="9.28515625" style="88"/>
    <col min="7161" max="7161" width="4.7109375" style="88" customWidth="1"/>
    <col min="7162" max="7162" width="35.42578125" style="88" customWidth="1"/>
    <col min="7163" max="7163" width="9.7109375" style="88" bestFit="1" customWidth="1"/>
    <col min="7164" max="7164" width="7.5703125" style="88" bestFit="1" customWidth="1"/>
    <col min="7165" max="7165" width="8.28515625" style="88" customWidth="1"/>
    <col min="7166" max="7166" width="9.42578125" style="88" customWidth="1"/>
    <col min="7167" max="7167" width="10.28515625" style="88" customWidth="1"/>
    <col min="7168" max="7168" width="9.140625" style="88" customWidth="1"/>
    <col min="7169" max="7169" width="8.85546875" style="88" customWidth="1"/>
    <col min="7170" max="7170" width="41.28515625" style="88" customWidth="1"/>
    <col min="7171" max="7171" width="27.85546875" style="88" customWidth="1"/>
    <col min="7172" max="7416" width="9.28515625" style="88"/>
    <col min="7417" max="7417" width="4.7109375" style="88" customWidth="1"/>
    <col min="7418" max="7418" width="35.42578125" style="88" customWidth="1"/>
    <col min="7419" max="7419" width="9.7109375" style="88" bestFit="1" customWidth="1"/>
    <col min="7420" max="7420" width="7.5703125" style="88" bestFit="1" customWidth="1"/>
    <col min="7421" max="7421" width="8.28515625" style="88" customWidth="1"/>
    <col min="7422" max="7422" width="9.42578125" style="88" customWidth="1"/>
    <col min="7423" max="7423" width="10.28515625" style="88" customWidth="1"/>
    <col min="7424" max="7424" width="9.140625" style="88" customWidth="1"/>
    <col min="7425" max="7425" width="8.85546875" style="88" customWidth="1"/>
    <col min="7426" max="7426" width="41.28515625" style="88" customWidth="1"/>
    <col min="7427" max="7427" width="27.85546875" style="88" customWidth="1"/>
    <col min="7428" max="7672" width="9.28515625" style="88"/>
    <col min="7673" max="7673" width="4.7109375" style="88" customWidth="1"/>
    <col min="7674" max="7674" width="35.42578125" style="88" customWidth="1"/>
    <col min="7675" max="7675" width="9.7109375" style="88" bestFit="1" customWidth="1"/>
    <col min="7676" max="7676" width="7.5703125" style="88" bestFit="1" customWidth="1"/>
    <col min="7677" max="7677" width="8.28515625" style="88" customWidth="1"/>
    <col min="7678" max="7678" width="9.42578125" style="88" customWidth="1"/>
    <col min="7679" max="7679" width="10.28515625" style="88" customWidth="1"/>
    <col min="7680" max="7680" width="9.140625" style="88" customWidth="1"/>
    <col min="7681" max="7681" width="8.85546875" style="88" customWidth="1"/>
    <col min="7682" max="7682" width="41.28515625" style="88" customWidth="1"/>
    <col min="7683" max="7683" width="27.85546875" style="88" customWidth="1"/>
    <col min="7684" max="7928" width="9.28515625" style="88"/>
    <col min="7929" max="7929" width="4.7109375" style="88" customWidth="1"/>
    <col min="7930" max="7930" width="35.42578125" style="88" customWidth="1"/>
    <col min="7931" max="7931" width="9.7109375" style="88" bestFit="1" customWidth="1"/>
    <col min="7932" max="7932" width="7.5703125" style="88" bestFit="1" customWidth="1"/>
    <col min="7933" max="7933" width="8.28515625" style="88" customWidth="1"/>
    <col min="7934" max="7934" width="9.42578125" style="88" customWidth="1"/>
    <col min="7935" max="7935" width="10.28515625" style="88" customWidth="1"/>
    <col min="7936" max="7936" width="9.140625" style="88" customWidth="1"/>
    <col min="7937" max="7937" width="8.85546875" style="88" customWidth="1"/>
    <col min="7938" max="7938" width="41.28515625" style="88" customWidth="1"/>
    <col min="7939" max="7939" width="27.85546875" style="88" customWidth="1"/>
    <col min="7940" max="8184" width="9.28515625" style="88"/>
    <col min="8185" max="8185" width="4.7109375" style="88" customWidth="1"/>
    <col min="8186" max="8186" width="35.42578125" style="88" customWidth="1"/>
    <col min="8187" max="8187" width="9.7109375" style="88" bestFit="1" customWidth="1"/>
    <col min="8188" max="8188" width="7.5703125" style="88" bestFit="1" customWidth="1"/>
    <col min="8189" max="8189" width="8.28515625" style="88" customWidth="1"/>
    <col min="8190" max="8190" width="9.42578125" style="88" customWidth="1"/>
    <col min="8191" max="8191" width="10.28515625" style="88" customWidth="1"/>
    <col min="8192" max="8192" width="9.140625" style="88" customWidth="1"/>
    <col min="8193" max="8193" width="8.85546875" style="88" customWidth="1"/>
    <col min="8194" max="8194" width="41.28515625" style="88" customWidth="1"/>
    <col min="8195" max="8195" width="27.85546875" style="88" customWidth="1"/>
    <col min="8196" max="8440" width="9.28515625" style="88"/>
    <col min="8441" max="8441" width="4.7109375" style="88" customWidth="1"/>
    <col min="8442" max="8442" width="35.42578125" style="88" customWidth="1"/>
    <col min="8443" max="8443" width="9.7109375" style="88" bestFit="1" customWidth="1"/>
    <col min="8444" max="8444" width="7.5703125" style="88" bestFit="1" customWidth="1"/>
    <col min="8445" max="8445" width="8.28515625" style="88" customWidth="1"/>
    <col min="8446" max="8446" width="9.42578125" style="88" customWidth="1"/>
    <col min="8447" max="8447" width="10.28515625" style="88" customWidth="1"/>
    <col min="8448" max="8448" width="9.140625" style="88" customWidth="1"/>
    <col min="8449" max="8449" width="8.85546875" style="88" customWidth="1"/>
    <col min="8450" max="8450" width="41.28515625" style="88" customWidth="1"/>
    <col min="8451" max="8451" width="27.85546875" style="88" customWidth="1"/>
    <col min="8452" max="8696" width="9.28515625" style="88"/>
    <col min="8697" max="8697" width="4.7109375" style="88" customWidth="1"/>
    <col min="8698" max="8698" width="35.42578125" style="88" customWidth="1"/>
    <col min="8699" max="8699" width="9.7109375" style="88" bestFit="1" customWidth="1"/>
    <col min="8700" max="8700" width="7.5703125" style="88" bestFit="1" customWidth="1"/>
    <col min="8701" max="8701" width="8.28515625" style="88" customWidth="1"/>
    <col min="8702" max="8702" width="9.42578125" style="88" customWidth="1"/>
    <col min="8703" max="8703" width="10.28515625" style="88" customWidth="1"/>
    <col min="8704" max="8704" width="9.140625" style="88" customWidth="1"/>
    <col min="8705" max="8705" width="8.85546875" style="88" customWidth="1"/>
    <col min="8706" max="8706" width="41.28515625" style="88" customWidth="1"/>
    <col min="8707" max="8707" width="27.85546875" style="88" customWidth="1"/>
    <col min="8708" max="8952" width="9.28515625" style="88"/>
    <col min="8953" max="8953" width="4.7109375" style="88" customWidth="1"/>
    <col min="8954" max="8954" width="35.42578125" style="88" customWidth="1"/>
    <col min="8955" max="8955" width="9.7109375" style="88" bestFit="1" customWidth="1"/>
    <col min="8956" max="8956" width="7.5703125" style="88" bestFit="1" customWidth="1"/>
    <col min="8957" max="8957" width="8.28515625" style="88" customWidth="1"/>
    <col min="8958" max="8958" width="9.42578125" style="88" customWidth="1"/>
    <col min="8959" max="8959" width="10.28515625" style="88" customWidth="1"/>
    <col min="8960" max="8960" width="9.140625" style="88" customWidth="1"/>
    <col min="8961" max="8961" width="8.85546875" style="88" customWidth="1"/>
    <col min="8962" max="8962" width="41.28515625" style="88" customWidth="1"/>
    <col min="8963" max="8963" width="27.85546875" style="88" customWidth="1"/>
    <col min="8964" max="9208" width="9.28515625" style="88"/>
    <col min="9209" max="9209" width="4.7109375" style="88" customWidth="1"/>
    <col min="9210" max="9210" width="35.42578125" style="88" customWidth="1"/>
    <col min="9211" max="9211" width="9.7109375" style="88" bestFit="1" customWidth="1"/>
    <col min="9212" max="9212" width="7.5703125" style="88" bestFit="1" customWidth="1"/>
    <col min="9213" max="9213" width="8.28515625" style="88" customWidth="1"/>
    <col min="9214" max="9214" width="9.42578125" style="88" customWidth="1"/>
    <col min="9215" max="9215" width="10.28515625" style="88" customWidth="1"/>
    <col min="9216" max="9216" width="9.140625" style="88" customWidth="1"/>
    <col min="9217" max="9217" width="8.85546875" style="88" customWidth="1"/>
    <col min="9218" max="9218" width="41.28515625" style="88" customWidth="1"/>
    <col min="9219" max="9219" width="27.85546875" style="88" customWidth="1"/>
    <col min="9220" max="9464" width="9.28515625" style="88"/>
    <col min="9465" max="9465" width="4.7109375" style="88" customWidth="1"/>
    <col min="9466" max="9466" width="35.42578125" style="88" customWidth="1"/>
    <col min="9467" max="9467" width="9.7109375" style="88" bestFit="1" customWidth="1"/>
    <col min="9468" max="9468" width="7.5703125" style="88" bestFit="1" customWidth="1"/>
    <col min="9469" max="9469" width="8.28515625" style="88" customWidth="1"/>
    <col min="9470" max="9470" width="9.42578125" style="88" customWidth="1"/>
    <col min="9471" max="9471" width="10.28515625" style="88" customWidth="1"/>
    <col min="9472" max="9472" width="9.140625" style="88" customWidth="1"/>
    <col min="9473" max="9473" width="8.85546875" style="88" customWidth="1"/>
    <col min="9474" max="9474" width="41.28515625" style="88" customWidth="1"/>
    <col min="9475" max="9475" width="27.85546875" style="88" customWidth="1"/>
    <col min="9476" max="9720" width="9.28515625" style="88"/>
    <col min="9721" max="9721" width="4.7109375" style="88" customWidth="1"/>
    <col min="9722" max="9722" width="35.42578125" style="88" customWidth="1"/>
    <col min="9723" max="9723" width="9.7109375" style="88" bestFit="1" customWidth="1"/>
    <col min="9724" max="9724" width="7.5703125" style="88" bestFit="1" customWidth="1"/>
    <col min="9725" max="9725" width="8.28515625" style="88" customWidth="1"/>
    <col min="9726" max="9726" width="9.42578125" style="88" customWidth="1"/>
    <col min="9727" max="9727" width="10.28515625" style="88" customWidth="1"/>
    <col min="9728" max="9728" width="9.140625" style="88" customWidth="1"/>
    <col min="9729" max="9729" width="8.85546875" style="88" customWidth="1"/>
    <col min="9730" max="9730" width="41.28515625" style="88" customWidth="1"/>
    <col min="9731" max="9731" width="27.85546875" style="88" customWidth="1"/>
    <col min="9732" max="9976" width="9.28515625" style="88"/>
    <col min="9977" max="9977" width="4.7109375" style="88" customWidth="1"/>
    <col min="9978" max="9978" width="35.42578125" style="88" customWidth="1"/>
    <col min="9979" max="9979" width="9.7109375" style="88" bestFit="1" customWidth="1"/>
    <col min="9980" max="9980" width="7.5703125" style="88" bestFit="1" customWidth="1"/>
    <col min="9981" max="9981" width="8.28515625" style="88" customWidth="1"/>
    <col min="9982" max="9982" width="9.42578125" style="88" customWidth="1"/>
    <col min="9983" max="9983" width="10.28515625" style="88" customWidth="1"/>
    <col min="9984" max="9984" width="9.140625" style="88" customWidth="1"/>
    <col min="9985" max="9985" width="8.85546875" style="88" customWidth="1"/>
    <col min="9986" max="9986" width="41.28515625" style="88" customWidth="1"/>
    <col min="9987" max="9987" width="27.85546875" style="88" customWidth="1"/>
    <col min="9988" max="10232" width="9.28515625" style="88"/>
    <col min="10233" max="10233" width="4.7109375" style="88" customWidth="1"/>
    <col min="10234" max="10234" width="35.42578125" style="88" customWidth="1"/>
    <col min="10235" max="10235" width="9.7109375" style="88" bestFit="1" customWidth="1"/>
    <col min="10236" max="10236" width="7.5703125" style="88" bestFit="1" customWidth="1"/>
    <col min="10237" max="10237" width="8.28515625" style="88" customWidth="1"/>
    <col min="10238" max="10238" width="9.42578125" style="88" customWidth="1"/>
    <col min="10239" max="10239" width="10.28515625" style="88" customWidth="1"/>
    <col min="10240" max="10240" width="9.140625" style="88" customWidth="1"/>
    <col min="10241" max="10241" width="8.85546875" style="88" customWidth="1"/>
    <col min="10242" max="10242" width="41.28515625" style="88" customWidth="1"/>
    <col min="10243" max="10243" width="27.85546875" style="88" customWidth="1"/>
    <col min="10244" max="10488" width="9.28515625" style="88"/>
    <col min="10489" max="10489" width="4.7109375" style="88" customWidth="1"/>
    <col min="10490" max="10490" width="35.42578125" style="88" customWidth="1"/>
    <col min="10491" max="10491" width="9.7109375" style="88" bestFit="1" customWidth="1"/>
    <col min="10492" max="10492" width="7.5703125" style="88" bestFit="1" customWidth="1"/>
    <col min="10493" max="10493" width="8.28515625" style="88" customWidth="1"/>
    <col min="10494" max="10494" width="9.42578125" style="88" customWidth="1"/>
    <col min="10495" max="10495" width="10.28515625" style="88" customWidth="1"/>
    <col min="10496" max="10496" width="9.140625" style="88" customWidth="1"/>
    <col min="10497" max="10497" width="8.85546875" style="88" customWidth="1"/>
    <col min="10498" max="10498" width="41.28515625" style="88" customWidth="1"/>
    <col min="10499" max="10499" width="27.85546875" style="88" customWidth="1"/>
    <col min="10500" max="10744" width="9.28515625" style="88"/>
    <col min="10745" max="10745" width="4.7109375" style="88" customWidth="1"/>
    <col min="10746" max="10746" width="35.42578125" style="88" customWidth="1"/>
    <col min="10747" max="10747" width="9.7109375" style="88" bestFit="1" customWidth="1"/>
    <col min="10748" max="10748" width="7.5703125" style="88" bestFit="1" customWidth="1"/>
    <col min="10749" max="10749" width="8.28515625" style="88" customWidth="1"/>
    <col min="10750" max="10750" width="9.42578125" style="88" customWidth="1"/>
    <col min="10751" max="10751" width="10.28515625" style="88" customWidth="1"/>
    <col min="10752" max="10752" width="9.140625" style="88" customWidth="1"/>
    <col min="10753" max="10753" width="8.85546875" style="88" customWidth="1"/>
    <col min="10754" max="10754" width="41.28515625" style="88" customWidth="1"/>
    <col min="10755" max="10755" width="27.85546875" style="88" customWidth="1"/>
    <col min="10756" max="11000" width="9.28515625" style="88"/>
    <col min="11001" max="11001" width="4.7109375" style="88" customWidth="1"/>
    <col min="11002" max="11002" width="35.42578125" style="88" customWidth="1"/>
    <col min="11003" max="11003" width="9.7109375" style="88" bestFit="1" customWidth="1"/>
    <col min="11004" max="11004" width="7.5703125" style="88" bestFit="1" customWidth="1"/>
    <col min="11005" max="11005" width="8.28515625" style="88" customWidth="1"/>
    <col min="11006" max="11006" width="9.42578125" style="88" customWidth="1"/>
    <col min="11007" max="11007" width="10.28515625" style="88" customWidth="1"/>
    <col min="11008" max="11008" width="9.140625" style="88" customWidth="1"/>
    <col min="11009" max="11009" width="8.85546875" style="88" customWidth="1"/>
    <col min="11010" max="11010" width="41.28515625" style="88" customWidth="1"/>
    <col min="11011" max="11011" width="27.85546875" style="88" customWidth="1"/>
    <col min="11012" max="11256" width="9.28515625" style="88"/>
    <col min="11257" max="11257" width="4.7109375" style="88" customWidth="1"/>
    <col min="11258" max="11258" width="35.42578125" style="88" customWidth="1"/>
    <col min="11259" max="11259" width="9.7109375" style="88" bestFit="1" customWidth="1"/>
    <col min="11260" max="11260" width="7.5703125" style="88" bestFit="1" customWidth="1"/>
    <col min="11261" max="11261" width="8.28515625" style="88" customWidth="1"/>
    <col min="11262" max="11262" width="9.42578125" style="88" customWidth="1"/>
    <col min="11263" max="11263" width="10.28515625" style="88" customWidth="1"/>
    <col min="11264" max="11264" width="9.140625" style="88" customWidth="1"/>
    <col min="11265" max="11265" width="8.85546875" style="88" customWidth="1"/>
    <col min="11266" max="11266" width="41.28515625" style="88" customWidth="1"/>
    <col min="11267" max="11267" width="27.85546875" style="88" customWidth="1"/>
    <col min="11268" max="11512" width="9.28515625" style="88"/>
    <col min="11513" max="11513" width="4.7109375" style="88" customWidth="1"/>
    <col min="11514" max="11514" width="35.42578125" style="88" customWidth="1"/>
    <col min="11515" max="11515" width="9.7109375" style="88" bestFit="1" customWidth="1"/>
    <col min="11516" max="11516" width="7.5703125" style="88" bestFit="1" customWidth="1"/>
    <col min="11517" max="11517" width="8.28515625" style="88" customWidth="1"/>
    <col min="11518" max="11518" width="9.42578125" style="88" customWidth="1"/>
    <col min="11519" max="11519" width="10.28515625" style="88" customWidth="1"/>
    <col min="11520" max="11520" width="9.140625" style="88" customWidth="1"/>
    <col min="11521" max="11521" width="8.85546875" style="88" customWidth="1"/>
    <col min="11522" max="11522" width="41.28515625" style="88" customWidth="1"/>
    <col min="11523" max="11523" width="27.85546875" style="88" customWidth="1"/>
    <col min="11524" max="11768" width="9.28515625" style="88"/>
    <col min="11769" max="11769" width="4.7109375" style="88" customWidth="1"/>
    <col min="11770" max="11770" width="35.42578125" style="88" customWidth="1"/>
    <col min="11771" max="11771" width="9.7109375" style="88" bestFit="1" customWidth="1"/>
    <col min="11772" max="11772" width="7.5703125" style="88" bestFit="1" customWidth="1"/>
    <col min="11773" max="11773" width="8.28515625" style="88" customWidth="1"/>
    <col min="11774" max="11774" width="9.42578125" style="88" customWidth="1"/>
    <col min="11775" max="11775" width="10.28515625" style="88" customWidth="1"/>
    <col min="11776" max="11776" width="9.140625" style="88" customWidth="1"/>
    <col min="11777" max="11777" width="8.85546875" style="88" customWidth="1"/>
    <col min="11778" max="11778" width="41.28515625" style="88" customWidth="1"/>
    <col min="11779" max="11779" width="27.85546875" style="88" customWidth="1"/>
    <col min="11780" max="12024" width="9.28515625" style="88"/>
    <col min="12025" max="12025" width="4.7109375" style="88" customWidth="1"/>
    <col min="12026" max="12026" width="35.42578125" style="88" customWidth="1"/>
    <col min="12027" max="12027" width="9.7109375" style="88" bestFit="1" customWidth="1"/>
    <col min="12028" max="12028" width="7.5703125" style="88" bestFit="1" customWidth="1"/>
    <col min="12029" max="12029" width="8.28515625" style="88" customWidth="1"/>
    <col min="12030" max="12030" width="9.42578125" style="88" customWidth="1"/>
    <col min="12031" max="12031" width="10.28515625" style="88" customWidth="1"/>
    <col min="12032" max="12032" width="9.140625" style="88" customWidth="1"/>
    <col min="12033" max="12033" width="8.85546875" style="88" customWidth="1"/>
    <col min="12034" max="12034" width="41.28515625" style="88" customWidth="1"/>
    <col min="12035" max="12035" width="27.85546875" style="88" customWidth="1"/>
    <col min="12036" max="12280" width="9.28515625" style="88"/>
    <col min="12281" max="12281" width="4.7109375" style="88" customWidth="1"/>
    <col min="12282" max="12282" width="35.42578125" style="88" customWidth="1"/>
    <col min="12283" max="12283" width="9.7109375" style="88" bestFit="1" customWidth="1"/>
    <col min="12284" max="12284" width="7.5703125" style="88" bestFit="1" customWidth="1"/>
    <col min="12285" max="12285" width="8.28515625" style="88" customWidth="1"/>
    <col min="12286" max="12286" width="9.42578125" style="88" customWidth="1"/>
    <col min="12287" max="12287" width="10.28515625" style="88" customWidth="1"/>
    <col min="12288" max="12288" width="9.140625" style="88" customWidth="1"/>
    <col min="12289" max="12289" width="8.85546875" style="88" customWidth="1"/>
    <col min="12290" max="12290" width="41.28515625" style="88" customWidth="1"/>
    <col min="12291" max="12291" width="27.85546875" style="88" customWidth="1"/>
    <col min="12292" max="12536" width="9.28515625" style="88"/>
    <col min="12537" max="12537" width="4.7109375" style="88" customWidth="1"/>
    <col min="12538" max="12538" width="35.42578125" style="88" customWidth="1"/>
    <col min="12539" max="12539" width="9.7109375" style="88" bestFit="1" customWidth="1"/>
    <col min="12540" max="12540" width="7.5703125" style="88" bestFit="1" customWidth="1"/>
    <col min="12541" max="12541" width="8.28515625" style="88" customWidth="1"/>
    <col min="12542" max="12542" width="9.42578125" style="88" customWidth="1"/>
    <col min="12543" max="12543" width="10.28515625" style="88" customWidth="1"/>
    <col min="12544" max="12544" width="9.140625" style="88" customWidth="1"/>
    <col min="12545" max="12545" width="8.85546875" style="88" customWidth="1"/>
    <col min="12546" max="12546" width="41.28515625" style="88" customWidth="1"/>
    <col min="12547" max="12547" width="27.85546875" style="88" customWidth="1"/>
    <col min="12548" max="12792" width="9.28515625" style="88"/>
    <col min="12793" max="12793" width="4.7109375" style="88" customWidth="1"/>
    <col min="12794" max="12794" width="35.42578125" style="88" customWidth="1"/>
    <col min="12795" max="12795" width="9.7109375" style="88" bestFit="1" customWidth="1"/>
    <col min="12796" max="12796" width="7.5703125" style="88" bestFit="1" customWidth="1"/>
    <col min="12797" max="12797" width="8.28515625" style="88" customWidth="1"/>
    <col min="12798" max="12798" width="9.42578125" style="88" customWidth="1"/>
    <col min="12799" max="12799" width="10.28515625" style="88" customWidth="1"/>
    <col min="12800" max="12800" width="9.140625" style="88" customWidth="1"/>
    <col min="12801" max="12801" width="8.85546875" style="88" customWidth="1"/>
    <col min="12802" max="12802" width="41.28515625" style="88" customWidth="1"/>
    <col min="12803" max="12803" width="27.85546875" style="88" customWidth="1"/>
    <col min="12804" max="13048" width="9.28515625" style="88"/>
    <col min="13049" max="13049" width="4.7109375" style="88" customWidth="1"/>
    <col min="13050" max="13050" width="35.42578125" style="88" customWidth="1"/>
    <col min="13051" max="13051" width="9.7109375" style="88" bestFit="1" customWidth="1"/>
    <col min="13052" max="13052" width="7.5703125" style="88" bestFit="1" customWidth="1"/>
    <col min="13053" max="13053" width="8.28515625" style="88" customWidth="1"/>
    <col min="13054" max="13054" width="9.42578125" style="88" customWidth="1"/>
    <col min="13055" max="13055" width="10.28515625" style="88" customWidth="1"/>
    <col min="13056" max="13056" width="9.140625" style="88" customWidth="1"/>
    <col min="13057" max="13057" width="8.85546875" style="88" customWidth="1"/>
    <col min="13058" max="13058" width="41.28515625" style="88" customWidth="1"/>
    <col min="13059" max="13059" width="27.85546875" style="88" customWidth="1"/>
    <col min="13060" max="13304" width="9.28515625" style="88"/>
    <col min="13305" max="13305" width="4.7109375" style="88" customWidth="1"/>
    <col min="13306" max="13306" width="35.42578125" style="88" customWidth="1"/>
    <col min="13307" max="13307" width="9.7109375" style="88" bestFit="1" customWidth="1"/>
    <col min="13308" max="13308" width="7.5703125" style="88" bestFit="1" customWidth="1"/>
    <col min="13309" max="13309" width="8.28515625" style="88" customWidth="1"/>
    <col min="13310" max="13310" width="9.42578125" style="88" customWidth="1"/>
    <col min="13311" max="13311" width="10.28515625" style="88" customWidth="1"/>
    <col min="13312" max="13312" width="9.140625" style="88" customWidth="1"/>
    <col min="13313" max="13313" width="8.85546875" style="88" customWidth="1"/>
    <col min="13314" max="13314" width="41.28515625" style="88" customWidth="1"/>
    <col min="13315" max="13315" width="27.85546875" style="88" customWidth="1"/>
    <col min="13316" max="13560" width="9.28515625" style="88"/>
    <col min="13561" max="13561" width="4.7109375" style="88" customWidth="1"/>
    <col min="13562" max="13562" width="35.42578125" style="88" customWidth="1"/>
    <col min="13563" max="13563" width="9.7109375" style="88" bestFit="1" customWidth="1"/>
    <col min="13564" max="13564" width="7.5703125" style="88" bestFit="1" customWidth="1"/>
    <col min="13565" max="13565" width="8.28515625" style="88" customWidth="1"/>
    <col min="13566" max="13566" width="9.42578125" style="88" customWidth="1"/>
    <col min="13567" max="13567" width="10.28515625" style="88" customWidth="1"/>
    <col min="13568" max="13568" width="9.140625" style="88" customWidth="1"/>
    <col min="13569" max="13569" width="8.85546875" style="88" customWidth="1"/>
    <col min="13570" max="13570" width="41.28515625" style="88" customWidth="1"/>
    <col min="13571" max="13571" width="27.85546875" style="88" customWidth="1"/>
    <col min="13572" max="13816" width="9.28515625" style="88"/>
    <col min="13817" max="13817" width="4.7109375" style="88" customWidth="1"/>
    <col min="13818" max="13818" width="35.42578125" style="88" customWidth="1"/>
    <col min="13819" max="13819" width="9.7109375" style="88" bestFit="1" customWidth="1"/>
    <col min="13820" max="13820" width="7.5703125" style="88" bestFit="1" customWidth="1"/>
    <col min="13821" max="13821" width="8.28515625" style="88" customWidth="1"/>
    <col min="13822" max="13822" width="9.42578125" style="88" customWidth="1"/>
    <col min="13823" max="13823" width="10.28515625" style="88" customWidth="1"/>
    <col min="13824" max="13824" width="9.140625" style="88" customWidth="1"/>
    <col min="13825" max="13825" width="8.85546875" style="88" customWidth="1"/>
    <col min="13826" max="13826" width="41.28515625" style="88" customWidth="1"/>
    <col min="13827" max="13827" width="27.85546875" style="88" customWidth="1"/>
    <col min="13828" max="14072" width="9.28515625" style="88"/>
    <col min="14073" max="14073" width="4.7109375" style="88" customWidth="1"/>
    <col min="14074" max="14074" width="35.42578125" style="88" customWidth="1"/>
    <col min="14075" max="14075" width="9.7109375" style="88" bestFit="1" customWidth="1"/>
    <col min="14076" max="14076" width="7.5703125" style="88" bestFit="1" customWidth="1"/>
    <col min="14077" max="14077" width="8.28515625" style="88" customWidth="1"/>
    <col min="14078" max="14078" width="9.42578125" style="88" customWidth="1"/>
    <col min="14079" max="14079" width="10.28515625" style="88" customWidth="1"/>
    <col min="14080" max="14080" width="9.140625" style="88" customWidth="1"/>
    <col min="14081" max="14081" width="8.85546875" style="88" customWidth="1"/>
    <col min="14082" max="14082" width="41.28515625" style="88" customWidth="1"/>
    <col min="14083" max="14083" width="27.85546875" style="88" customWidth="1"/>
    <col min="14084" max="14328" width="9.28515625" style="88"/>
    <col min="14329" max="14329" width="4.7109375" style="88" customWidth="1"/>
    <col min="14330" max="14330" width="35.42578125" style="88" customWidth="1"/>
    <col min="14331" max="14331" width="9.7109375" style="88" bestFit="1" customWidth="1"/>
    <col min="14332" max="14332" width="7.5703125" style="88" bestFit="1" customWidth="1"/>
    <col min="14333" max="14333" width="8.28515625" style="88" customWidth="1"/>
    <col min="14334" max="14334" width="9.42578125" style="88" customWidth="1"/>
    <col min="14335" max="14335" width="10.28515625" style="88" customWidth="1"/>
    <col min="14336" max="14336" width="9.140625" style="88" customWidth="1"/>
    <col min="14337" max="14337" width="8.85546875" style="88" customWidth="1"/>
    <col min="14338" max="14338" width="41.28515625" style="88" customWidth="1"/>
    <col min="14339" max="14339" width="27.85546875" style="88" customWidth="1"/>
    <col min="14340" max="14584" width="9.28515625" style="88"/>
    <col min="14585" max="14585" width="4.7109375" style="88" customWidth="1"/>
    <col min="14586" max="14586" width="35.42578125" style="88" customWidth="1"/>
    <col min="14587" max="14587" width="9.7109375" style="88" bestFit="1" customWidth="1"/>
    <col min="14588" max="14588" width="7.5703125" style="88" bestFit="1" customWidth="1"/>
    <col min="14589" max="14589" width="8.28515625" style="88" customWidth="1"/>
    <col min="14590" max="14590" width="9.42578125" style="88" customWidth="1"/>
    <col min="14591" max="14591" width="10.28515625" style="88" customWidth="1"/>
    <col min="14592" max="14592" width="9.140625" style="88" customWidth="1"/>
    <col min="14593" max="14593" width="8.85546875" style="88" customWidth="1"/>
    <col min="14594" max="14594" width="41.28515625" style="88" customWidth="1"/>
    <col min="14595" max="14595" width="27.85546875" style="88" customWidth="1"/>
    <col min="14596" max="14840" width="9.28515625" style="88"/>
    <col min="14841" max="14841" width="4.7109375" style="88" customWidth="1"/>
    <col min="14842" max="14842" width="35.42578125" style="88" customWidth="1"/>
    <col min="14843" max="14843" width="9.7109375" style="88" bestFit="1" customWidth="1"/>
    <col min="14844" max="14844" width="7.5703125" style="88" bestFit="1" customWidth="1"/>
    <col min="14845" max="14845" width="8.28515625" style="88" customWidth="1"/>
    <col min="14846" max="14846" width="9.42578125" style="88" customWidth="1"/>
    <col min="14847" max="14847" width="10.28515625" style="88" customWidth="1"/>
    <col min="14848" max="14848" width="9.140625" style="88" customWidth="1"/>
    <col min="14849" max="14849" width="8.85546875" style="88" customWidth="1"/>
    <col min="14850" max="14850" width="41.28515625" style="88" customWidth="1"/>
    <col min="14851" max="14851" width="27.85546875" style="88" customWidth="1"/>
    <col min="14852" max="15096" width="9.28515625" style="88"/>
    <col min="15097" max="15097" width="4.7109375" style="88" customWidth="1"/>
    <col min="15098" max="15098" width="35.42578125" style="88" customWidth="1"/>
    <col min="15099" max="15099" width="9.7109375" style="88" bestFit="1" customWidth="1"/>
    <col min="15100" max="15100" width="7.5703125" style="88" bestFit="1" customWidth="1"/>
    <col min="15101" max="15101" width="8.28515625" style="88" customWidth="1"/>
    <col min="15102" max="15102" width="9.42578125" style="88" customWidth="1"/>
    <col min="15103" max="15103" width="10.28515625" style="88" customWidth="1"/>
    <col min="15104" max="15104" width="9.140625" style="88" customWidth="1"/>
    <col min="15105" max="15105" width="8.85546875" style="88" customWidth="1"/>
    <col min="15106" max="15106" width="41.28515625" style="88" customWidth="1"/>
    <col min="15107" max="15107" width="27.85546875" style="88" customWidth="1"/>
    <col min="15108" max="15352" width="9.28515625" style="88"/>
    <col min="15353" max="15353" width="4.7109375" style="88" customWidth="1"/>
    <col min="15354" max="15354" width="35.42578125" style="88" customWidth="1"/>
    <col min="15355" max="15355" width="9.7109375" style="88" bestFit="1" customWidth="1"/>
    <col min="15356" max="15356" width="7.5703125" style="88" bestFit="1" customWidth="1"/>
    <col min="15357" max="15357" width="8.28515625" style="88" customWidth="1"/>
    <col min="15358" max="15358" width="9.42578125" style="88" customWidth="1"/>
    <col min="15359" max="15359" width="10.28515625" style="88" customWidth="1"/>
    <col min="15360" max="15360" width="9.140625" style="88" customWidth="1"/>
    <col min="15361" max="15361" width="8.85546875" style="88" customWidth="1"/>
    <col min="15362" max="15362" width="41.28515625" style="88" customWidth="1"/>
    <col min="15363" max="15363" width="27.85546875" style="88" customWidth="1"/>
    <col min="15364" max="15608" width="9.28515625" style="88"/>
    <col min="15609" max="15609" width="4.7109375" style="88" customWidth="1"/>
    <col min="15610" max="15610" width="35.42578125" style="88" customWidth="1"/>
    <col min="15611" max="15611" width="9.7109375" style="88" bestFit="1" customWidth="1"/>
    <col min="15612" max="15612" width="7.5703125" style="88" bestFit="1" customWidth="1"/>
    <col min="15613" max="15613" width="8.28515625" style="88" customWidth="1"/>
    <col min="15614" max="15614" width="9.42578125" style="88" customWidth="1"/>
    <col min="15615" max="15615" width="10.28515625" style="88" customWidth="1"/>
    <col min="15616" max="15616" width="9.140625" style="88" customWidth="1"/>
    <col min="15617" max="15617" width="8.85546875" style="88" customWidth="1"/>
    <col min="15618" max="15618" width="41.28515625" style="88" customWidth="1"/>
    <col min="15619" max="15619" width="27.85546875" style="88" customWidth="1"/>
    <col min="15620" max="15864" width="9.28515625" style="88"/>
    <col min="15865" max="15865" width="4.7109375" style="88" customWidth="1"/>
    <col min="15866" max="15866" width="35.42578125" style="88" customWidth="1"/>
    <col min="15867" max="15867" width="9.7109375" style="88" bestFit="1" customWidth="1"/>
    <col min="15868" max="15868" width="7.5703125" style="88" bestFit="1" customWidth="1"/>
    <col min="15869" max="15869" width="8.28515625" style="88" customWidth="1"/>
    <col min="15870" max="15870" width="9.42578125" style="88" customWidth="1"/>
    <col min="15871" max="15871" width="10.28515625" style="88" customWidth="1"/>
    <col min="15872" max="15872" width="9.140625" style="88" customWidth="1"/>
    <col min="15873" max="15873" width="8.85546875" style="88" customWidth="1"/>
    <col min="15874" max="15874" width="41.28515625" style="88" customWidth="1"/>
    <col min="15875" max="15875" width="27.85546875" style="88" customWidth="1"/>
    <col min="15876" max="16120" width="9.28515625" style="88"/>
    <col min="16121" max="16121" width="4.7109375" style="88" customWidth="1"/>
    <col min="16122" max="16122" width="35.42578125" style="88" customWidth="1"/>
    <col min="16123" max="16123" width="9.7109375" style="88" bestFit="1" customWidth="1"/>
    <col min="16124" max="16124" width="7.5703125" style="88" bestFit="1" customWidth="1"/>
    <col min="16125" max="16125" width="8.28515625" style="88" customWidth="1"/>
    <col min="16126" max="16126" width="9.42578125" style="88" customWidth="1"/>
    <col min="16127" max="16127" width="10.28515625" style="88" customWidth="1"/>
    <col min="16128" max="16128" width="9.140625" style="88" customWidth="1"/>
    <col min="16129" max="16129" width="8.85546875" style="88" customWidth="1"/>
    <col min="16130" max="16130" width="41.28515625" style="88" customWidth="1"/>
    <col min="16131" max="16131" width="27.85546875" style="88" customWidth="1"/>
    <col min="16132" max="16384" width="9.28515625" style="88"/>
  </cols>
  <sheetData>
    <row r="1" spans="1:14" ht="15.75" x14ac:dyDescent="0.25">
      <c r="A1" s="86" t="s">
        <v>273</v>
      </c>
      <c r="B1" s="86"/>
      <c r="C1" s="86"/>
      <c r="D1" s="86"/>
      <c r="E1" s="86"/>
      <c r="F1" s="86"/>
      <c r="G1" s="86"/>
      <c r="H1" s="86"/>
      <c r="I1" s="86"/>
      <c r="J1" s="86"/>
      <c r="K1" s="86"/>
      <c r="L1" s="86"/>
      <c r="M1" s="86"/>
    </row>
    <row r="2" spans="1:14" ht="15.75" x14ac:dyDescent="0.25">
      <c r="A2" s="86" t="s">
        <v>102</v>
      </c>
      <c r="B2" s="86"/>
      <c r="C2" s="86"/>
      <c r="D2" s="86"/>
      <c r="E2" s="86"/>
      <c r="F2" s="86"/>
      <c r="G2" s="86"/>
      <c r="H2" s="86"/>
      <c r="I2" s="86"/>
      <c r="J2" s="86"/>
      <c r="K2" s="86"/>
      <c r="L2" s="86"/>
      <c r="M2" s="86"/>
    </row>
    <row r="3" spans="1:14" ht="15.75" x14ac:dyDescent="0.25">
      <c r="A3" s="89" t="s">
        <v>316</v>
      </c>
      <c r="B3" s="89"/>
      <c r="C3" s="89"/>
      <c r="D3" s="89"/>
      <c r="E3" s="89"/>
      <c r="F3" s="89"/>
      <c r="G3" s="89"/>
      <c r="H3" s="89"/>
      <c r="I3" s="89"/>
      <c r="J3" s="89"/>
      <c r="K3" s="89"/>
      <c r="L3" s="89"/>
      <c r="M3" s="89"/>
    </row>
    <row r="4" spans="1:14" x14ac:dyDescent="0.25">
      <c r="L4" s="93" t="s">
        <v>0</v>
      </c>
      <c r="M4" s="93"/>
    </row>
    <row r="5" spans="1:14" x14ac:dyDescent="0.25">
      <c r="A5" s="94" t="s">
        <v>1</v>
      </c>
      <c r="B5" s="94" t="s">
        <v>2</v>
      </c>
      <c r="C5" s="95" t="s">
        <v>97</v>
      </c>
      <c r="D5" s="94" t="s">
        <v>98</v>
      </c>
      <c r="E5" s="94"/>
      <c r="F5" s="94"/>
      <c r="G5" s="94"/>
      <c r="H5" s="94"/>
      <c r="I5" s="94"/>
      <c r="J5" s="94" t="s">
        <v>99</v>
      </c>
      <c r="K5" s="96" t="s">
        <v>275</v>
      </c>
      <c r="L5" s="96" t="s">
        <v>100</v>
      </c>
      <c r="M5" s="96" t="s">
        <v>101</v>
      </c>
    </row>
    <row r="6" spans="1:14" ht="38.85" customHeight="1" x14ac:dyDescent="0.25">
      <c r="A6" s="94"/>
      <c r="B6" s="94"/>
      <c r="C6" s="95"/>
      <c r="D6" s="97" t="s">
        <v>3</v>
      </c>
      <c r="E6" s="97" t="s">
        <v>274</v>
      </c>
      <c r="F6" s="97" t="s">
        <v>280</v>
      </c>
      <c r="G6" s="97" t="s">
        <v>281</v>
      </c>
      <c r="H6" s="97" t="s">
        <v>279</v>
      </c>
      <c r="I6" s="98" t="s">
        <v>106</v>
      </c>
      <c r="J6" s="94"/>
      <c r="K6" s="96"/>
      <c r="L6" s="96"/>
      <c r="M6" s="96"/>
    </row>
    <row r="7" spans="1:14" x14ac:dyDescent="0.25">
      <c r="A7" s="99" t="s">
        <v>4</v>
      </c>
      <c r="B7" s="99" t="s">
        <v>5</v>
      </c>
      <c r="C7" s="100">
        <v>1</v>
      </c>
      <c r="D7" s="100">
        <v>2</v>
      </c>
      <c r="E7" s="100">
        <v>3</v>
      </c>
      <c r="F7" s="100" t="s">
        <v>282</v>
      </c>
      <c r="G7" s="100" t="s">
        <v>283</v>
      </c>
      <c r="H7" s="100"/>
      <c r="I7" s="99" t="s">
        <v>284</v>
      </c>
      <c r="J7" s="99">
        <v>5</v>
      </c>
      <c r="K7" s="101" t="s">
        <v>107</v>
      </c>
      <c r="L7" s="101" t="s">
        <v>108</v>
      </c>
      <c r="M7" s="101" t="s">
        <v>109</v>
      </c>
    </row>
    <row r="8" spans="1:14" x14ac:dyDescent="0.25">
      <c r="A8" s="98" t="s">
        <v>4</v>
      </c>
      <c r="B8" s="102" t="s">
        <v>6</v>
      </c>
      <c r="C8" s="103">
        <f>+C9</f>
        <v>5230303800</v>
      </c>
      <c r="D8" s="103">
        <f>+D9</f>
        <v>5860000000</v>
      </c>
      <c r="E8" s="103">
        <f t="shared" ref="E8:J8" si="0">+E9</f>
        <v>4627276796</v>
      </c>
      <c r="F8" s="103"/>
      <c r="G8" s="103"/>
      <c r="H8" s="103"/>
      <c r="I8" s="103">
        <f t="shared" si="0"/>
        <v>6030800000</v>
      </c>
      <c r="J8" s="103">
        <f t="shared" si="0"/>
        <v>6582000000</v>
      </c>
      <c r="K8" s="101">
        <f>+E8/D8*100</f>
        <v>78.963767849829352</v>
      </c>
      <c r="L8" s="101">
        <f>IFERROR(+I8/D8*100,"")</f>
        <v>102.91467576791808</v>
      </c>
      <c r="M8" s="101">
        <f>+J8/I8*100</f>
        <v>109.13974928699344</v>
      </c>
      <c r="N8" s="77"/>
    </row>
    <row r="9" spans="1:14" x14ac:dyDescent="0.25">
      <c r="A9" s="98">
        <v>1</v>
      </c>
      <c r="B9" s="102" t="s">
        <v>7</v>
      </c>
      <c r="C9" s="103">
        <f>SUM(C10:C13)</f>
        <v>5230303800</v>
      </c>
      <c r="D9" s="103">
        <f>SUM(D10:D13)</f>
        <v>5860000000</v>
      </c>
      <c r="E9" s="103">
        <f t="shared" ref="E9:J9" si="1">SUM(E10:E13)</f>
        <v>4627276796</v>
      </c>
      <c r="F9" s="103"/>
      <c r="G9" s="103"/>
      <c r="H9" s="103"/>
      <c r="I9" s="103">
        <f t="shared" si="1"/>
        <v>6030800000</v>
      </c>
      <c r="J9" s="103">
        <f t="shared" si="1"/>
        <v>6582000000</v>
      </c>
      <c r="K9" s="101">
        <f t="shared" ref="K9:K78" si="2">+E9/D9*100</f>
        <v>78.963767849829352</v>
      </c>
      <c r="L9" s="101">
        <f t="shared" ref="L9:L73" si="3">IFERROR(+I9/D9*100,"")</f>
        <v>102.91467576791808</v>
      </c>
      <c r="M9" s="101">
        <f t="shared" ref="M9:M78" si="4">+J9/I9*100</f>
        <v>109.13974928699344</v>
      </c>
    </row>
    <row r="10" spans="1:14" x14ac:dyDescent="0.25">
      <c r="A10" s="99"/>
      <c r="B10" s="104" t="s">
        <v>8</v>
      </c>
      <c r="C10" s="84">
        <v>95724100</v>
      </c>
      <c r="D10" s="105">
        <v>35000000</v>
      </c>
      <c r="E10" s="84">
        <v>128341696</v>
      </c>
      <c r="F10" s="84"/>
      <c r="G10" s="84"/>
      <c r="H10" s="84"/>
      <c r="I10" s="84">
        <v>156000000</v>
      </c>
      <c r="J10" s="105">
        <v>40000000</v>
      </c>
      <c r="K10" s="101">
        <f t="shared" si="2"/>
        <v>366.69056</v>
      </c>
      <c r="L10" s="101">
        <f t="shared" si="3"/>
        <v>445.71428571428572</v>
      </c>
      <c r="M10" s="101">
        <f t="shared" si="4"/>
        <v>25.641025641025639</v>
      </c>
    </row>
    <row r="11" spans="1:14" x14ac:dyDescent="0.25">
      <c r="A11" s="99"/>
      <c r="B11" s="104" t="s">
        <v>10</v>
      </c>
      <c r="C11" s="84">
        <v>5015849700</v>
      </c>
      <c r="D11" s="84">
        <v>5720000000</v>
      </c>
      <c r="E11" s="84">
        <v>4394960100</v>
      </c>
      <c r="F11" s="84"/>
      <c r="G11" s="84"/>
      <c r="H11" s="84"/>
      <c r="I11" s="84">
        <v>5720000000</v>
      </c>
      <c r="J11" s="84">
        <v>6292000000</v>
      </c>
      <c r="K11" s="101">
        <f t="shared" si="2"/>
        <v>76.834966783216785</v>
      </c>
      <c r="L11" s="101">
        <f t="shared" si="3"/>
        <v>100</v>
      </c>
      <c r="M11" s="101">
        <f t="shared" si="4"/>
        <v>110.00000000000001</v>
      </c>
    </row>
    <row r="12" spans="1:14" ht="36" x14ac:dyDescent="0.25">
      <c r="A12" s="99"/>
      <c r="B12" s="104" t="s">
        <v>110</v>
      </c>
      <c r="C12" s="84">
        <v>3250000</v>
      </c>
      <c r="D12" s="84">
        <v>5000000</v>
      </c>
      <c r="E12" s="84">
        <v>3425000</v>
      </c>
      <c r="F12" s="84"/>
      <c r="G12" s="84"/>
      <c r="H12" s="84"/>
      <c r="I12" s="84">
        <v>5000000</v>
      </c>
      <c r="J12" s="84">
        <v>5000000</v>
      </c>
      <c r="K12" s="101">
        <f t="shared" si="2"/>
        <v>68.5</v>
      </c>
      <c r="L12" s="101">
        <f t="shared" si="3"/>
        <v>100</v>
      </c>
      <c r="M12" s="101">
        <f t="shared" si="4"/>
        <v>100</v>
      </c>
    </row>
    <row r="13" spans="1:14" ht="24" x14ac:dyDescent="0.25">
      <c r="A13" s="99"/>
      <c r="B13" s="104" t="s">
        <v>11</v>
      </c>
      <c r="C13" s="84">
        <v>115480000</v>
      </c>
      <c r="D13" s="84">
        <v>100000000</v>
      </c>
      <c r="E13" s="84">
        <v>100550000</v>
      </c>
      <c r="F13" s="84"/>
      <c r="G13" s="84"/>
      <c r="H13" s="84"/>
      <c r="I13" s="84">
        <v>149800000</v>
      </c>
      <c r="J13" s="84">
        <v>245000000</v>
      </c>
      <c r="K13" s="101">
        <f t="shared" si="2"/>
        <v>100.55000000000001</v>
      </c>
      <c r="L13" s="101">
        <f t="shared" si="3"/>
        <v>149.80000000000001</v>
      </c>
      <c r="M13" s="101">
        <f t="shared" si="4"/>
        <v>163.55140186915889</v>
      </c>
    </row>
    <row r="14" spans="1:14" x14ac:dyDescent="0.25">
      <c r="A14" s="98">
        <v>2</v>
      </c>
      <c r="B14" s="102" t="s">
        <v>12</v>
      </c>
      <c r="C14" s="103"/>
      <c r="D14" s="103"/>
      <c r="E14" s="103"/>
      <c r="F14" s="103"/>
      <c r="G14" s="103"/>
      <c r="H14" s="103"/>
      <c r="I14" s="103"/>
      <c r="J14" s="103"/>
      <c r="K14" s="101"/>
      <c r="L14" s="101" t="str">
        <f t="shared" si="3"/>
        <v/>
      </c>
      <c r="M14" s="101"/>
    </row>
    <row r="15" spans="1:14" hidden="1" x14ac:dyDescent="0.25">
      <c r="A15" s="98" t="s">
        <v>13</v>
      </c>
      <c r="B15" s="102" t="s">
        <v>14</v>
      </c>
      <c r="C15" s="103"/>
      <c r="D15" s="103"/>
      <c r="E15" s="103"/>
      <c r="F15" s="103"/>
      <c r="G15" s="103"/>
      <c r="H15" s="103"/>
      <c r="I15" s="103"/>
      <c r="J15" s="103"/>
      <c r="K15" s="101"/>
      <c r="L15" s="101" t="str">
        <f t="shared" si="3"/>
        <v/>
      </c>
      <c r="M15" s="101"/>
    </row>
    <row r="16" spans="1:14" hidden="1" x14ac:dyDescent="0.25">
      <c r="A16" s="99"/>
      <c r="B16" s="104" t="s">
        <v>8</v>
      </c>
      <c r="C16" s="84"/>
      <c r="D16" s="84"/>
      <c r="E16" s="84"/>
      <c r="F16" s="84"/>
      <c r="G16" s="84"/>
      <c r="H16" s="84"/>
      <c r="I16" s="84"/>
      <c r="J16" s="84"/>
      <c r="K16" s="101"/>
      <c r="L16" s="101" t="str">
        <f t="shared" si="3"/>
        <v/>
      </c>
      <c r="M16" s="101"/>
    </row>
    <row r="17" spans="1:18" ht="24" hidden="1" x14ac:dyDescent="0.25">
      <c r="A17" s="99"/>
      <c r="B17" s="104" t="s">
        <v>9</v>
      </c>
      <c r="C17" s="84"/>
      <c r="D17" s="84"/>
      <c r="E17" s="84"/>
      <c r="F17" s="84"/>
      <c r="G17" s="84"/>
      <c r="H17" s="84"/>
      <c r="I17" s="84"/>
      <c r="J17" s="84"/>
      <c r="K17" s="101"/>
      <c r="L17" s="101" t="str">
        <f t="shared" si="3"/>
        <v/>
      </c>
      <c r="M17" s="101"/>
    </row>
    <row r="18" spans="1:18" hidden="1" x14ac:dyDescent="0.25">
      <c r="A18" s="99"/>
      <c r="B18" s="104" t="s">
        <v>95</v>
      </c>
      <c r="C18" s="84"/>
      <c r="D18" s="84"/>
      <c r="E18" s="84"/>
      <c r="F18" s="84"/>
      <c r="G18" s="84"/>
      <c r="H18" s="84"/>
      <c r="I18" s="84"/>
      <c r="J18" s="84"/>
      <c r="K18" s="101"/>
      <c r="L18" s="101" t="str">
        <f t="shared" si="3"/>
        <v/>
      </c>
      <c r="M18" s="101"/>
    </row>
    <row r="19" spans="1:18" hidden="1" x14ac:dyDescent="0.25">
      <c r="A19" s="98" t="s">
        <v>15</v>
      </c>
      <c r="B19" s="102" t="s">
        <v>16</v>
      </c>
      <c r="C19" s="103"/>
      <c r="D19" s="103"/>
      <c r="E19" s="103"/>
      <c r="F19" s="103"/>
      <c r="G19" s="103"/>
      <c r="H19" s="103"/>
      <c r="I19" s="103"/>
      <c r="J19" s="103"/>
      <c r="K19" s="101"/>
      <c r="L19" s="101" t="str">
        <f t="shared" si="3"/>
        <v/>
      </c>
      <c r="M19" s="101"/>
    </row>
    <row r="20" spans="1:18" hidden="1" x14ac:dyDescent="0.25">
      <c r="A20" s="99"/>
      <c r="B20" s="104" t="s">
        <v>10</v>
      </c>
      <c r="C20" s="84"/>
      <c r="D20" s="84"/>
      <c r="E20" s="84"/>
      <c r="F20" s="84"/>
      <c r="G20" s="84"/>
      <c r="H20" s="84"/>
      <c r="I20" s="84"/>
      <c r="J20" s="84"/>
      <c r="K20" s="101"/>
      <c r="L20" s="101" t="str">
        <f t="shared" si="3"/>
        <v/>
      </c>
      <c r="M20" s="101"/>
    </row>
    <row r="21" spans="1:18" hidden="1" x14ac:dyDescent="0.25">
      <c r="A21" s="99"/>
      <c r="B21" s="104" t="s">
        <v>17</v>
      </c>
      <c r="C21" s="84"/>
      <c r="D21" s="84"/>
      <c r="E21" s="84"/>
      <c r="F21" s="84"/>
      <c r="G21" s="84"/>
      <c r="H21" s="84"/>
      <c r="I21" s="84"/>
      <c r="J21" s="84"/>
      <c r="K21" s="101"/>
      <c r="L21" s="101" t="str">
        <f t="shared" si="3"/>
        <v/>
      </c>
      <c r="M21" s="101"/>
    </row>
    <row r="22" spans="1:18" hidden="1" x14ac:dyDescent="0.25">
      <c r="A22" s="99"/>
      <c r="B22" s="104" t="s">
        <v>96</v>
      </c>
      <c r="C22" s="84"/>
      <c r="D22" s="84"/>
      <c r="E22" s="84"/>
      <c r="F22" s="84"/>
      <c r="G22" s="84"/>
      <c r="H22" s="84"/>
      <c r="I22" s="84"/>
      <c r="J22" s="84"/>
      <c r="K22" s="101"/>
      <c r="L22" s="101" t="str">
        <f t="shared" si="3"/>
        <v/>
      </c>
      <c r="M22" s="101"/>
    </row>
    <row r="23" spans="1:18" x14ac:dyDescent="0.25">
      <c r="A23" s="98">
        <v>3</v>
      </c>
      <c r="B23" s="102" t="s">
        <v>18</v>
      </c>
      <c r="C23" s="103">
        <f>SUM(C24:C27)</f>
        <v>5230303800</v>
      </c>
      <c r="D23" s="103">
        <f t="shared" ref="D23:J23" si="5">SUM(D24:D27)</f>
        <v>5860000000</v>
      </c>
      <c r="E23" s="103">
        <f t="shared" si="5"/>
        <v>4627276796</v>
      </c>
      <c r="F23" s="103"/>
      <c r="G23" s="103"/>
      <c r="H23" s="103"/>
      <c r="I23" s="103">
        <f t="shared" si="5"/>
        <v>6030800000</v>
      </c>
      <c r="J23" s="103">
        <f t="shared" si="5"/>
        <v>6582000000</v>
      </c>
      <c r="K23" s="101">
        <f t="shared" si="2"/>
        <v>78.963767849829352</v>
      </c>
      <c r="L23" s="101">
        <f t="shared" si="3"/>
        <v>102.91467576791808</v>
      </c>
      <c r="M23" s="101">
        <f t="shared" si="4"/>
        <v>109.13974928699344</v>
      </c>
    </row>
    <row r="24" spans="1:18" x14ac:dyDescent="0.25">
      <c r="A24" s="99"/>
      <c r="B24" s="104" t="s">
        <v>8</v>
      </c>
      <c r="C24" s="84">
        <f>C10</f>
        <v>95724100</v>
      </c>
      <c r="D24" s="84">
        <f>D10</f>
        <v>35000000</v>
      </c>
      <c r="E24" s="84">
        <f t="shared" ref="E24:J27" si="6">E10</f>
        <v>128341696</v>
      </c>
      <c r="F24" s="84"/>
      <c r="G24" s="84"/>
      <c r="H24" s="84"/>
      <c r="I24" s="84">
        <f t="shared" si="6"/>
        <v>156000000</v>
      </c>
      <c r="J24" s="84">
        <v>40000000</v>
      </c>
      <c r="K24" s="101">
        <f t="shared" si="2"/>
        <v>366.69056</v>
      </c>
      <c r="L24" s="101">
        <f t="shared" si="3"/>
        <v>445.71428571428572</v>
      </c>
      <c r="M24" s="101">
        <f t="shared" si="4"/>
        <v>25.641025641025639</v>
      </c>
    </row>
    <row r="25" spans="1:18" x14ac:dyDescent="0.25">
      <c r="A25" s="99"/>
      <c r="B25" s="104" t="s">
        <v>10</v>
      </c>
      <c r="C25" s="84">
        <f t="shared" ref="C25:D27" si="7">C11</f>
        <v>5015849700</v>
      </c>
      <c r="D25" s="84">
        <f t="shared" si="7"/>
        <v>5720000000</v>
      </c>
      <c r="E25" s="84">
        <f t="shared" si="6"/>
        <v>4394960100</v>
      </c>
      <c r="F25" s="84"/>
      <c r="G25" s="84"/>
      <c r="H25" s="84"/>
      <c r="I25" s="84">
        <f t="shared" si="6"/>
        <v>5720000000</v>
      </c>
      <c r="J25" s="84">
        <v>6292000000</v>
      </c>
      <c r="K25" s="101">
        <f t="shared" si="2"/>
        <v>76.834966783216785</v>
      </c>
      <c r="L25" s="101">
        <f t="shared" si="3"/>
        <v>100</v>
      </c>
      <c r="M25" s="101">
        <f t="shared" si="4"/>
        <v>110.00000000000001</v>
      </c>
    </row>
    <row r="26" spans="1:18" ht="36" x14ac:dyDescent="0.25">
      <c r="A26" s="99"/>
      <c r="B26" s="104" t="s">
        <v>110</v>
      </c>
      <c r="C26" s="84">
        <f t="shared" si="7"/>
        <v>3250000</v>
      </c>
      <c r="D26" s="84">
        <f t="shared" si="7"/>
        <v>5000000</v>
      </c>
      <c r="E26" s="84">
        <f t="shared" si="6"/>
        <v>3425000</v>
      </c>
      <c r="F26" s="84"/>
      <c r="G26" s="84"/>
      <c r="H26" s="84"/>
      <c r="I26" s="84">
        <f t="shared" si="6"/>
        <v>5000000</v>
      </c>
      <c r="J26" s="84">
        <f t="shared" si="6"/>
        <v>5000000</v>
      </c>
      <c r="K26" s="101">
        <f t="shared" si="2"/>
        <v>68.5</v>
      </c>
      <c r="L26" s="101">
        <f t="shared" si="3"/>
        <v>100</v>
      </c>
      <c r="M26" s="101">
        <f t="shared" si="4"/>
        <v>100</v>
      </c>
    </row>
    <row r="27" spans="1:18" ht="24" x14ac:dyDescent="0.25">
      <c r="A27" s="99"/>
      <c r="B27" s="104" t="s">
        <v>11</v>
      </c>
      <c r="C27" s="84">
        <f t="shared" si="7"/>
        <v>115480000</v>
      </c>
      <c r="D27" s="84">
        <f t="shared" si="7"/>
        <v>100000000</v>
      </c>
      <c r="E27" s="84">
        <f t="shared" si="6"/>
        <v>100550000</v>
      </c>
      <c r="F27" s="84"/>
      <c r="G27" s="84"/>
      <c r="H27" s="84"/>
      <c r="I27" s="84">
        <f t="shared" si="6"/>
        <v>149800000</v>
      </c>
      <c r="J27" s="84">
        <f t="shared" si="6"/>
        <v>245000000</v>
      </c>
      <c r="K27" s="101">
        <f t="shared" si="2"/>
        <v>100.55000000000001</v>
      </c>
      <c r="L27" s="101">
        <f t="shared" si="3"/>
        <v>149.80000000000001</v>
      </c>
      <c r="M27" s="101">
        <f t="shared" si="4"/>
        <v>163.55140186915889</v>
      </c>
      <c r="Q27" s="106">
        <f>+P27-D28</f>
        <v>-108437253000</v>
      </c>
      <c r="R27" s="78">
        <v>103573084000</v>
      </c>
    </row>
    <row r="28" spans="1:18" x14ac:dyDescent="0.25">
      <c r="A28" s="98" t="s">
        <v>5</v>
      </c>
      <c r="B28" s="102" t="s">
        <v>19</v>
      </c>
      <c r="C28" s="79">
        <f>+C29+C334</f>
        <v>87884844667</v>
      </c>
      <c r="D28" s="79">
        <f>+D29+D334</f>
        <v>108437253000</v>
      </c>
      <c r="E28" s="79">
        <f>+E29+E334</f>
        <v>45610975999</v>
      </c>
      <c r="F28" s="79">
        <f>+F29+F334</f>
        <v>2263876000</v>
      </c>
      <c r="G28" s="79">
        <f>+G29+G334</f>
        <v>0</v>
      </c>
      <c r="H28" s="79"/>
      <c r="I28" s="79">
        <f>+I29+I334</f>
        <v>102577825914</v>
      </c>
      <c r="J28" s="79">
        <f>+J29+J334</f>
        <v>107566000000</v>
      </c>
      <c r="K28" s="107">
        <f t="shared" si="2"/>
        <v>42.062090967022193</v>
      </c>
      <c r="L28" s="107">
        <f>IFERROR(+I28/D28*100,"")</f>
        <v>94.596481445357156</v>
      </c>
      <c r="M28" s="107">
        <f t="shared" si="4"/>
        <v>104.86281907571528</v>
      </c>
      <c r="O28" s="108"/>
    </row>
    <row r="29" spans="1:18" ht="27" customHeight="1" x14ac:dyDescent="0.25">
      <c r="A29" s="98" t="s">
        <v>20</v>
      </c>
      <c r="B29" s="102" t="s">
        <v>21</v>
      </c>
      <c r="C29" s="103">
        <f>+C30+C158+C305+C312+C317+C325</f>
        <v>74890615095</v>
      </c>
      <c r="D29" s="103">
        <f>+D30+D158+D305+D312+D317+D325</f>
        <v>93268407000</v>
      </c>
      <c r="E29" s="103">
        <f>+E30+E158+E305+E312+E317+E325</f>
        <v>45520632329</v>
      </c>
      <c r="F29" s="103">
        <f>+F30+F158+F305+F312+F317+F325</f>
        <v>2263876000</v>
      </c>
      <c r="G29" s="103">
        <f>+G30+G158+G305+G312+G317+G325</f>
        <v>0</v>
      </c>
      <c r="H29" s="103"/>
      <c r="I29" s="103">
        <f>+I30+I158+I305+I312+I317+I325</f>
        <v>88050825914</v>
      </c>
      <c r="J29" s="103">
        <f>+J30+J158+J305+J312+J317+J325</f>
        <v>96119000000</v>
      </c>
      <c r="K29" s="107">
        <f t="shared" si="2"/>
        <v>48.80605747774807</v>
      </c>
      <c r="L29" s="107">
        <f t="shared" si="3"/>
        <v>94.405843035359226</v>
      </c>
      <c r="M29" s="107">
        <f t="shared" si="4"/>
        <v>109.16308734443929</v>
      </c>
      <c r="O29" s="106"/>
      <c r="R29" s="106">
        <f>+R27-D28</f>
        <v>-4864169000</v>
      </c>
    </row>
    <row r="30" spans="1:18" x14ac:dyDescent="0.25">
      <c r="A30" s="98">
        <v>1</v>
      </c>
      <c r="B30" s="102" t="s">
        <v>22</v>
      </c>
      <c r="C30" s="103">
        <f>+C31+C70</f>
        <v>29788607908</v>
      </c>
      <c r="D30" s="103">
        <f>+D31+D70</f>
        <v>34724341000</v>
      </c>
      <c r="E30" s="103">
        <f>+E31+E70</f>
        <v>21068107731</v>
      </c>
      <c r="F30" s="103">
        <f>+F31+F70</f>
        <v>1434556000</v>
      </c>
      <c r="G30" s="103">
        <f>+G31+G70</f>
        <v>0</v>
      </c>
      <c r="H30" s="103"/>
      <c r="I30" s="103">
        <f t="shared" ref="I30:J30" si="8">+I31+I70</f>
        <v>34651341000</v>
      </c>
      <c r="J30" s="103">
        <f t="shared" si="8"/>
        <v>37693000000</v>
      </c>
      <c r="K30" s="107">
        <f t="shared" si="2"/>
        <v>60.672447983966059</v>
      </c>
      <c r="L30" s="107">
        <f t="shared" si="3"/>
        <v>99.789772828230213</v>
      </c>
      <c r="M30" s="107">
        <f t="shared" si="4"/>
        <v>108.77789693622535</v>
      </c>
    </row>
    <row r="31" spans="1:18" x14ac:dyDescent="0.25">
      <c r="A31" s="98" t="s">
        <v>23</v>
      </c>
      <c r="B31" s="109" t="s">
        <v>269</v>
      </c>
      <c r="C31" s="103">
        <f>+C32+C40+C47+C56+C63</f>
        <v>23639200000</v>
      </c>
      <c r="D31" s="103">
        <f>+D32+D40+D47+D56+D63</f>
        <v>25495370000</v>
      </c>
      <c r="E31" s="103">
        <f t="shared" ref="E31:J31" si="9">+E32+E40+E47+E56+E63</f>
        <v>16653572675</v>
      </c>
      <c r="F31" s="103">
        <f t="shared" si="9"/>
        <v>1316670000</v>
      </c>
      <c r="G31" s="103">
        <f t="shared" si="9"/>
        <v>0</v>
      </c>
      <c r="H31" s="103">
        <f t="shared" si="9"/>
        <v>641136584</v>
      </c>
      <c r="I31" s="103">
        <f t="shared" si="9"/>
        <v>25495370000</v>
      </c>
      <c r="J31" s="103">
        <f t="shared" si="9"/>
        <v>27618000000</v>
      </c>
      <c r="K31" s="107">
        <f t="shared" si="2"/>
        <v>65.3199881978571</v>
      </c>
      <c r="L31" s="107">
        <f t="shared" si="3"/>
        <v>100</v>
      </c>
      <c r="M31" s="107">
        <f t="shared" si="4"/>
        <v>108.32555087453133</v>
      </c>
    </row>
    <row r="32" spans="1:18" ht="25.5" customHeight="1" x14ac:dyDescent="0.25">
      <c r="A32" s="98" t="s">
        <v>13</v>
      </c>
      <c r="B32" s="109" t="s">
        <v>24</v>
      </c>
      <c r="C32" s="103">
        <f>C33+C37+C39+C36+C38</f>
        <v>6237000000</v>
      </c>
      <c r="D32" s="103">
        <f>D33+D37+D39+D36+D38</f>
        <v>7135150000</v>
      </c>
      <c r="E32" s="103">
        <f t="shared" ref="E32:I32" si="10">E33+E37+E39+E36+E38</f>
        <v>4699027842</v>
      </c>
      <c r="F32" s="103">
        <f t="shared" si="10"/>
        <v>449440000</v>
      </c>
      <c r="G32" s="103">
        <f t="shared" si="10"/>
        <v>0</v>
      </c>
      <c r="H32" s="103">
        <f t="shared" si="10"/>
        <v>0</v>
      </c>
      <c r="I32" s="103">
        <f t="shared" si="10"/>
        <v>7135150000</v>
      </c>
      <c r="J32" s="103">
        <f>J33+J37+J39+J36+J38</f>
        <v>7511000000</v>
      </c>
      <c r="K32" s="107">
        <f t="shared" si="2"/>
        <v>65.857449976524677</v>
      </c>
      <c r="L32" s="107">
        <f t="shared" si="3"/>
        <v>100</v>
      </c>
      <c r="M32" s="107">
        <f t="shared" si="4"/>
        <v>105.26758372283693</v>
      </c>
    </row>
    <row r="33" spans="1:16" ht="24" x14ac:dyDescent="0.25">
      <c r="A33" s="99"/>
      <c r="B33" s="110" t="s">
        <v>111</v>
      </c>
      <c r="C33" s="80">
        <f>SUM(C34:C35)</f>
        <v>5675000000</v>
      </c>
      <c r="D33" s="80">
        <f>SUM(D34:D35)</f>
        <v>5935000000</v>
      </c>
      <c r="E33" s="80">
        <f>SUM(E34:E35)</f>
        <v>4209316673</v>
      </c>
      <c r="F33" s="80">
        <f t="shared" ref="F33:G33" si="11">SUM(F34:F35)</f>
        <v>0</v>
      </c>
      <c r="G33" s="80">
        <f t="shared" si="11"/>
        <v>0</v>
      </c>
      <c r="H33" s="80"/>
      <c r="I33" s="80">
        <f t="shared" ref="I33:J33" si="12">SUM(I34:I35)</f>
        <v>5935000000</v>
      </c>
      <c r="J33" s="80">
        <f t="shared" si="12"/>
        <v>5920000000</v>
      </c>
      <c r="K33" s="101">
        <f t="shared" si="2"/>
        <v>70.923617068239267</v>
      </c>
      <c r="L33" s="101">
        <f t="shared" si="3"/>
        <v>100</v>
      </c>
      <c r="M33" s="101">
        <f t="shared" si="4"/>
        <v>99.747262005054765</v>
      </c>
    </row>
    <row r="34" spans="1:16" ht="24" x14ac:dyDescent="0.25">
      <c r="A34" s="99"/>
      <c r="B34" s="111" t="s">
        <v>112</v>
      </c>
      <c r="C34" s="112">
        <v>4411000000</v>
      </c>
      <c r="D34" s="113">
        <v>4671000000</v>
      </c>
      <c r="E34" s="112">
        <v>3312406706</v>
      </c>
      <c r="F34" s="112"/>
      <c r="G34" s="112"/>
      <c r="H34" s="112"/>
      <c r="I34" s="113">
        <f>+D34+F34+G34</f>
        <v>4671000000</v>
      </c>
      <c r="J34" s="112">
        <v>4656000000</v>
      </c>
      <c r="K34" s="101">
        <f t="shared" si="2"/>
        <v>70.914294712053092</v>
      </c>
      <c r="L34" s="101">
        <f t="shared" si="3"/>
        <v>100</v>
      </c>
      <c r="M34" s="101">
        <f t="shared" si="4"/>
        <v>99.678869621066156</v>
      </c>
    </row>
    <row r="35" spans="1:16" x14ac:dyDescent="0.25">
      <c r="A35" s="99"/>
      <c r="B35" s="111" t="s">
        <v>113</v>
      </c>
      <c r="C35" s="112">
        <v>1264000000</v>
      </c>
      <c r="D35" s="113">
        <v>1264000000</v>
      </c>
      <c r="E35" s="112">
        <v>896909967</v>
      </c>
      <c r="F35" s="112"/>
      <c r="G35" s="112"/>
      <c r="H35" s="112"/>
      <c r="I35" s="113">
        <f t="shared" ref="I35:I37" si="13">+D35+F35+G35</f>
        <v>1264000000</v>
      </c>
      <c r="J35" s="112">
        <v>1264000000</v>
      </c>
      <c r="K35" s="101">
        <f t="shared" si="2"/>
        <v>70.958067009493675</v>
      </c>
      <c r="L35" s="101">
        <f t="shared" si="3"/>
        <v>100</v>
      </c>
      <c r="M35" s="101">
        <f t="shared" si="4"/>
        <v>100</v>
      </c>
    </row>
    <row r="36" spans="1:16" x14ac:dyDescent="0.25">
      <c r="A36" s="99"/>
      <c r="B36" s="111" t="s">
        <v>114</v>
      </c>
      <c r="C36" s="112">
        <v>108000000</v>
      </c>
      <c r="D36" s="114">
        <v>108000000</v>
      </c>
      <c r="E36" s="112">
        <v>81000000</v>
      </c>
      <c r="F36" s="112"/>
      <c r="G36" s="112"/>
      <c r="H36" s="112"/>
      <c r="I36" s="113">
        <f t="shared" si="13"/>
        <v>108000000</v>
      </c>
      <c r="J36" s="112">
        <v>108000000</v>
      </c>
      <c r="K36" s="101">
        <f t="shared" si="2"/>
        <v>75</v>
      </c>
      <c r="L36" s="101">
        <f t="shared" si="3"/>
        <v>100</v>
      </c>
      <c r="M36" s="101">
        <f t="shared" si="4"/>
        <v>100</v>
      </c>
    </row>
    <row r="37" spans="1:16" ht="36" x14ac:dyDescent="0.25">
      <c r="A37" s="99"/>
      <c r="B37" s="111" t="s">
        <v>115</v>
      </c>
      <c r="C37" s="112">
        <v>454000000</v>
      </c>
      <c r="D37" s="114">
        <v>475000000</v>
      </c>
      <c r="E37" s="112">
        <v>255713383</v>
      </c>
      <c r="F37" s="112"/>
      <c r="G37" s="112"/>
      <c r="H37" s="112"/>
      <c r="I37" s="113">
        <f t="shared" si="13"/>
        <v>475000000</v>
      </c>
      <c r="J37" s="112">
        <v>514000000</v>
      </c>
      <c r="K37" s="101">
        <f t="shared" si="2"/>
        <v>53.834396421052631</v>
      </c>
      <c r="L37" s="101">
        <f t="shared" si="3"/>
        <v>100</v>
      </c>
      <c r="M37" s="101">
        <f t="shared" si="4"/>
        <v>108.21052631578947</v>
      </c>
    </row>
    <row r="38" spans="1:16" ht="24" x14ac:dyDescent="0.25">
      <c r="A38" s="99"/>
      <c r="B38" s="111" t="s">
        <v>261</v>
      </c>
      <c r="C38" s="112"/>
      <c r="D38" s="114">
        <v>464150000</v>
      </c>
      <c r="E38" s="84"/>
      <c r="F38" s="84"/>
      <c r="G38" s="84"/>
      <c r="H38" s="84"/>
      <c r="I38" s="114">
        <v>464150000</v>
      </c>
      <c r="J38" s="112">
        <v>969000000</v>
      </c>
      <c r="K38" s="101"/>
      <c r="L38" s="101">
        <f t="shared" si="3"/>
        <v>100</v>
      </c>
      <c r="M38" s="101"/>
    </row>
    <row r="39" spans="1:16" ht="24" x14ac:dyDescent="0.25">
      <c r="A39" s="99"/>
      <c r="B39" s="110" t="s">
        <v>116</v>
      </c>
      <c r="C39" s="84"/>
      <c r="D39" s="114">
        <v>153000000</v>
      </c>
      <c r="E39" s="84">
        <v>152997786</v>
      </c>
      <c r="F39" s="84">
        <v>449440000</v>
      </c>
      <c r="G39" s="84"/>
      <c r="H39" s="84"/>
      <c r="I39" s="114">
        <v>153000000</v>
      </c>
      <c r="J39" s="84"/>
      <c r="K39" s="101">
        <f t="shared" si="2"/>
        <v>99.99855294117647</v>
      </c>
      <c r="L39" s="101">
        <f t="shared" si="3"/>
        <v>100</v>
      </c>
      <c r="M39" s="101">
        <f t="shared" si="4"/>
        <v>0</v>
      </c>
      <c r="P39" s="106"/>
    </row>
    <row r="40" spans="1:16" x14ac:dyDescent="0.25">
      <c r="A40" s="98" t="s">
        <v>15</v>
      </c>
      <c r="B40" s="109" t="s">
        <v>25</v>
      </c>
      <c r="C40" s="103">
        <f>+C41+C44+C46+C45</f>
        <v>2126200000</v>
      </c>
      <c r="D40" s="103">
        <f t="shared" ref="D40:I40" si="14">+D41+D44+D46+D45</f>
        <v>2290250000</v>
      </c>
      <c r="E40" s="103">
        <f t="shared" si="14"/>
        <v>1442003772</v>
      </c>
      <c r="F40" s="103">
        <f t="shared" si="14"/>
        <v>120430000</v>
      </c>
      <c r="G40" s="103">
        <f t="shared" si="14"/>
        <v>0</v>
      </c>
      <c r="H40" s="103">
        <f t="shared" si="14"/>
        <v>0</v>
      </c>
      <c r="I40" s="103">
        <f t="shared" si="14"/>
        <v>2290250000</v>
      </c>
      <c r="J40" s="103">
        <f>+J41+J44+J46+J45</f>
        <v>2440000000</v>
      </c>
      <c r="K40" s="107">
        <f t="shared" si="2"/>
        <v>62.962723370811048</v>
      </c>
      <c r="L40" s="107">
        <f t="shared" si="3"/>
        <v>100</v>
      </c>
      <c r="M40" s="107">
        <f t="shared" si="4"/>
        <v>106.53858749044865</v>
      </c>
    </row>
    <row r="41" spans="1:16" ht="24" x14ac:dyDescent="0.25">
      <c r="A41" s="99"/>
      <c r="B41" s="110" t="s">
        <v>111</v>
      </c>
      <c r="C41" s="80">
        <f>C42+C43</f>
        <v>1975200000</v>
      </c>
      <c r="D41" s="80">
        <f>D42+D43</f>
        <v>1950000000</v>
      </c>
      <c r="E41" s="80">
        <f t="shared" ref="E41:J41" si="15">E42+E43</f>
        <v>1284246307</v>
      </c>
      <c r="F41" s="80">
        <f t="shared" si="15"/>
        <v>0</v>
      </c>
      <c r="G41" s="80">
        <f t="shared" si="15"/>
        <v>0</v>
      </c>
      <c r="H41" s="80"/>
      <c r="I41" s="80">
        <f t="shared" si="15"/>
        <v>1950000000</v>
      </c>
      <c r="J41" s="80">
        <f t="shared" si="15"/>
        <v>1962000000</v>
      </c>
      <c r="K41" s="101">
        <f t="shared" si="2"/>
        <v>65.858784974358969</v>
      </c>
      <c r="L41" s="101">
        <f t="shared" si="3"/>
        <v>100</v>
      </c>
      <c r="M41" s="101">
        <f t="shared" si="4"/>
        <v>100.61538461538461</v>
      </c>
    </row>
    <row r="42" spans="1:16" ht="24" x14ac:dyDescent="0.25">
      <c r="A42" s="99"/>
      <c r="B42" s="111" t="s">
        <v>117</v>
      </c>
      <c r="C42" s="84">
        <v>1473000000</v>
      </c>
      <c r="D42" s="113">
        <v>1448000000</v>
      </c>
      <c r="E42" s="84">
        <v>872560733</v>
      </c>
      <c r="F42" s="84"/>
      <c r="G42" s="84"/>
      <c r="H42" s="84"/>
      <c r="I42" s="113">
        <f>+D42+F42+G42</f>
        <v>1448000000</v>
      </c>
      <c r="J42" s="112">
        <v>1460000000</v>
      </c>
      <c r="K42" s="101">
        <f t="shared" si="2"/>
        <v>60.259719129834252</v>
      </c>
      <c r="L42" s="101">
        <f t="shared" si="3"/>
        <v>100</v>
      </c>
      <c r="M42" s="101">
        <f t="shared" si="4"/>
        <v>100.82872928176796</v>
      </c>
    </row>
    <row r="43" spans="1:16" x14ac:dyDescent="0.25">
      <c r="A43" s="99"/>
      <c r="B43" s="111" t="s">
        <v>113</v>
      </c>
      <c r="C43" s="84">
        <v>502200000</v>
      </c>
      <c r="D43" s="113">
        <v>502000000</v>
      </c>
      <c r="E43" s="84">
        <v>411685574</v>
      </c>
      <c r="F43" s="84"/>
      <c r="G43" s="84"/>
      <c r="H43" s="84"/>
      <c r="I43" s="113">
        <f t="shared" ref="I43:I44" si="16">+D43+F43+G43</f>
        <v>502000000</v>
      </c>
      <c r="J43" s="112">
        <v>502000000</v>
      </c>
      <c r="K43" s="101">
        <f t="shared" si="2"/>
        <v>82.00907848605577</v>
      </c>
      <c r="L43" s="101">
        <f t="shared" si="3"/>
        <v>100</v>
      </c>
      <c r="M43" s="101">
        <f t="shared" si="4"/>
        <v>100</v>
      </c>
    </row>
    <row r="44" spans="1:16" ht="36" x14ac:dyDescent="0.25">
      <c r="A44" s="99"/>
      <c r="B44" s="115" t="s">
        <v>317</v>
      </c>
      <c r="C44" s="84">
        <v>151000000</v>
      </c>
      <c r="D44" s="114">
        <v>158000000</v>
      </c>
      <c r="E44" s="84">
        <v>101757465</v>
      </c>
      <c r="F44" s="84"/>
      <c r="G44" s="84"/>
      <c r="H44" s="84"/>
      <c r="I44" s="113">
        <f t="shared" si="16"/>
        <v>158000000</v>
      </c>
      <c r="J44" s="112">
        <v>174000000</v>
      </c>
      <c r="K44" s="101">
        <f t="shared" si="2"/>
        <v>64.403458860759486</v>
      </c>
      <c r="L44" s="101">
        <f t="shared" si="3"/>
        <v>100</v>
      </c>
      <c r="M44" s="101">
        <f t="shared" si="4"/>
        <v>110.12658227848102</v>
      </c>
    </row>
    <row r="45" spans="1:16" ht="24" x14ac:dyDescent="0.25">
      <c r="A45" s="99"/>
      <c r="B45" s="111" t="s">
        <v>261</v>
      </c>
      <c r="C45" s="84"/>
      <c r="D45" s="113">
        <v>126250000</v>
      </c>
      <c r="E45" s="113"/>
      <c r="F45" s="113"/>
      <c r="G45" s="113"/>
      <c r="H45" s="113"/>
      <c r="I45" s="113">
        <v>126250000</v>
      </c>
      <c r="J45" s="112">
        <v>304000000</v>
      </c>
      <c r="K45" s="101"/>
      <c r="L45" s="101">
        <f t="shared" si="3"/>
        <v>100</v>
      </c>
      <c r="M45" s="101"/>
    </row>
    <row r="46" spans="1:16" ht="24" x14ac:dyDescent="0.25">
      <c r="A46" s="99"/>
      <c r="B46" s="110" t="s">
        <v>119</v>
      </c>
      <c r="C46" s="84"/>
      <c r="D46" s="113">
        <v>56000000</v>
      </c>
      <c r="E46" s="113">
        <v>56000000</v>
      </c>
      <c r="F46" s="113">
        <v>120430000</v>
      </c>
      <c r="G46" s="113"/>
      <c r="H46" s="113"/>
      <c r="I46" s="113">
        <v>56000000</v>
      </c>
      <c r="J46" s="84"/>
      <c r="K46" s="101">
        <f t="shared" si="2"/>
        <v>100</v>
      </c>
      <c r="L46" s="101">
        <f t="shared" si="3"/>
        <v>100</v>
      </c>
      <c r="M46" s="101"/>
    </row>
    <row r="47" spans="1:16" x14ac:dyDescent="0.25">
      <c r="A47" s="98" t="s">
        <v>26</v>
      </c>
      <c r="B47" s="109" t="s">
        <v>27</v>
      </c>
      <c r="C47" s="103">
        <f>+C48+C52+C55+C53+C54</f>
        <v>10772000000</v>
      </c>
      <c r="D47" s="103">
        <f t="shared" ref="D47:I47" si="17">+D48+D52+D55+D53+D54</f>
        <v>11097290000</v>
      </c>
      <c r="E47" s="103">
        <f t="shared" si="17"/>
        <v>7151451063</v>
      </c>
      <c r="F47" s="103">
        <f t="shared" si="17"/>
        <v>493120000</v>
      </c>
      <c r="G47" s="103">
        <f t="shared" si="17"/>
        <v>0</v>
      </c>
      <c r="H47" s="103">
        <f t="shared" si="17"/>
        <v>0</v>
      </c>
      <c r="I47" s="103">
        <f t="shared" si="17"/>
        <v>11097290000</v>
      </c>
      <c r="J47" s="103">
        <f>+J48+J52+J51+J55+J53+J54</f>
        <v>12438000000</v>
      </c>
      <c r="K47" s="103" t="e">
        <f>+K48+K52+K55+K53+K54+#REF!</f>
        <v>#REF!</v>
      </c>
      <c r="L47" s="101">
        <f t="shared" si="3"/>
        <v>100</v>
      </c>
      <c r="M47" s="101">
        <f t="shared" si="4"/>
        <v>112.08141807594467</v>
      </c>
    </row>
    <row r="48" spans="1:16" ht="24" x14ac:dyDescent="0.25">
      <c r="A48" s="98"/>
      <c r="B48" s="110" t="s">
        <v>111</v>
      </c>
      <c r="C48" s="80">
        <f>C49+C50</f>
        <v>9858000000</v>
      </c>
      <c r="D48" s="80">
        <f>D49+D50</f>
        <v>9519000000</v>
      </c>
      <c r="E48" s="80">
        <f t="shared" ref="E48:J48" si="18">E49+E50</f>
        <v>6738717041</v>
      </c>
      <c r="F48" s="80">
        <f t="shared" si="18"/>
        <v>0</v>
      </c>
      <c r="G48" s="80">
        <f t="shared" si="18"/>
        <v>0</v>
      </c>
      <c r="H48" s="80"/>
      <c r="I48" s="80">
        <f t="shared" si="18"/>
        <v>9519000000</v>
      </c>
      <c r="J48" s="80">
        <f t="shared" si="18"/>
        <v>9742000000</v>
      </c>
      <c r="K48" s="101">
        <f t="shared" si="2"/>
        <v>70.792279031410871</v>
      </c>
      <c r="L48" s="101">
        <f t="shared" si="3"/>
        <v>100</v>
      </c>
      <c r="M48" s="101">
        <f t="shared" si="4"/>
        <v>102.34268305494274</v>
      </c>
    </row>
    <row r="49" spans="1:13" ht="24" x14ac:dyDescent="0.25">
      <c r="A49" s="98"/>
      <c r="B49" s="110" t="s">
        <v>120</v>
      </c>
      <c r="C49" s="84">
        <v>8143000000</v>
      </c>
      <c r="D49" s="112">
        <v>7804000000</v>
      </c>
      <c r="E49" s="84">
        <v>5342443514</v>
      </c>
      <c r="F49" s="84"/>
      <c r="G49" s="84"/>
      <c r="H49" s="84"/>
      <c r="I49" s="84">
        <f>+D49+F49+G49</f>
        <v>7804000000</v>
      </c>
      <c r="J49" s="84">
        <v>8028000000</v>
      </c>
      <c r="K49" s="101">
        <f t="shared" si="2"/>
        <v>68.457759021014866</v>
      </c>
      <c r="L49" s="101">
        <f t="shared" si="3"/>
        <v>100</v>
      </c>
      <c r="M49" s="101">
        <f t="shared" si="4"/>
        <v>102.87032291132752</v>
      </c>
    </row>
    <row r="50" spans="1:13" x14ac:dyDescent="0.25">
      <c r="A50" s="98"/>
      <c r="B50" s="110" t="s">
        <v>113</v>
      </c>
      <c r="C50" s="84">
        <v>1715000000</v>
      </c>
      <c r="D50" s="112">
        <v>1715000000</v>
      </c>
      <c r="E50" s="84">
        <v>1396273527</v>
      </c>
      <c r="F50" s="84"/>
      <c r="G50" s="84"/>
      <c r="H50" s="84"/>
      <c r="I50" s="84">
        <f t="shared" ref="I50:I52" si="19">+D50+F50+G50</f>
        <v>1715000000</v>
      </c>
      <c r="J50" s="84">
        <v>1714000000</v>
      </c>
      <c r="K50" s="101">
        <f t="shared" si="2"/>
        <v>81.415366005830904</v>
      </c>
      <c r="L50" s="101">
        <f t="shared" si="3"/>
        <v>100</v>
      </c>
      <c r="M50" s="101">
        <f t="shared" si="4"/>
        <v>99.941690962099131</v>
      </c>
    </row>
    <row r="51" spans="1:13" ht="24" x14ac:dyDescent="0.25">
      <c r="A51" s="98"/>
      <c r="B51" s="116" t="s">
        <v>318</v>
      </c>
      <c r="C51" s="84"/>
      <c r="D51" s="112"/>
      <c r="E51" s="84"/>
      <c r="F51" s="84"/>
      <c r="G51" s="84"/>
      <c r="H51" s="84"/>
      <c r="I51" s="84"/>
      <c r="J51" s="84">
        <v>102000000</v>
      </c>
      <c r="K51" s="101"/>
      <c r="L51" s="101"/>
      <c r="M51" s="101"/>
    </row>
    <row r="52" spans="1:13" ht="36" x14ac:dyDescent="0.25">
      <c r="A52" s="98"/>
      <c r="B52" s="116" t="s">
        <v>319</v>
      </c>
      <c r="C52" s="84">
        <v>756000000</v>
      </c>
      <c r="D52" s="84">
        <v>871000000</v>
      </c>
      <c r="E52" s="84">
        <v>412734022</v>
      </c>
      <c r="F52" s="84"/>
      <c r="G52" s="84"/>
      <c r="H52" s="84"/>
      <c r="I52" s="84">
        <f t="shared" si="19"/>
        <v>871000000</v>
      </c>
      <c r="J52" s="84">
        <v>924000000</v>
      </c>
      <c r="K52" s="101">
        <f t="shared" si="2"/>
        <v>47.386225258323769</v>
      </c>
      <c r="L52" s="101">
        <f t="shared" si="3"/>
        <v>100</v>
      </c>
      <c r="M52" s="101">
        <f t="shared" si="4"/>
        <v>106.0849598163031</v>
      </c>
    </row>
    <row r="53" spans="1:13" ht="24" x14ac:dyDescent="0.25">
      <c r="A53" s="98"/>
      <c r="B53" s="117" t="s">
        <v>242</v>
      </c>
      <c r="C53" s="84">
        <v>158000000</v>
      </c>
      <c r="D53" s="84"/>
      <c r="E53" s="84"/>
      <c r="F53" s="84"/>
      <c r="G53" s="84"/>
      <c r="H53" s="84"/>
      <c r="I53" s="84"/>
      <c r="J53" s="84"/>
      <c r="K53" s="101"/>
      <c r="L53" s="101" t="str">
        <f t="shared" si="3"/>
        <v/>
      </c>
      <c r="M53" s="101"/>
    </row>
    <row r="54" spans="1:13" ht="24" x14ac:dyDescent="0.25">
      <c r="A54" s="98"/>
      <c r="B54" s="117" t="s">
        <v>261</v>
      </c>
      <c r="C54" s="84"/>
      <c r="D54" s="84">
        <v>517290000</v>
      </c>
      <c r="E54" s="84"/>
      <c r="F54" s="84"/>
      <c r="G54" s="84"/>
      <c r="H54" s="84"/>
      <c r="I54" s="84">
        <v>517290000</v>
      </c>
      <c r="J54" s="84">
        <v>1670000000</v>
      </c>
      <c r="K54" s="101"/>
      <c r="L54" s="101">
        <f t="shared" si="3"/>
        <v>100</v>
      </c>
      <c r="M54" s="101"/>
    </row>
    <row r="55" spans="1:13" ht="24" x14ac:dyDescent="0.25">
      <c r="A55" s="98"/>
      <c r="B55" s="110" t="s">
        <v>119</v>
      </c>
      <c r="C55" s="103"/>
      <c r="D55" s="84">
        <v>190000000</v>
      </c>
      <c r="E55" s="84"/>
      <c r="F55" s="84">
        <v>493120000</v>
      </c>
      <c r="G55" s="84"/>
      <c r="H55" s="84"/>
      <c r="I55" s="84">
        <v>190000000</v>
      </c>
      <c r="J55" s="84"/>
      <c r="K55" s="101">
        <f t="shared" si="2"/>
        <v>0</v>
      </c>
      <c r="L55" s="101">
        <f t="shared" si="3"/>
        <v>100</v>
      </c>
      <c r="M55" s="101">
        <f t="shared" si="4"/>
        <v>0</v>
      </c>
    </row>
    <row r="56" spans="1:13" x14ac:dyDescent="0.25">
      <c r="A56" s="98" t="s">
        <v>28</v>
      </c>
      <c r="B56" s="109" t="s">
        <v>29</v>
      </c>
      <c r="C56" s="103">
        <f>+C57+C60+C62+C61</f>
        <v>2493000000</v>
      </c>
      <c r="D56" s="103">
        <f t="shared" ref="D56:J56" si="20">+D57+D60+D62+D61</f>
        <v>2733100000</v>
      </c>
      <c r="E56" s="103">
        <f t="shared" si="20"/>
        <v>1780517616</v>
      </c>
      <c r="F56" s="103">
        <f t="shared" si="20"/>
        <v>130100000</v>
      </c>
      <c r="G56" s="103">
        <f t="shared" si="20"/>
        <v>0</v>
      </c>
      <c r="H56" s="103">
        <f t="shared" si="20"/>
        <v>641136584</v>
      </c>
      <c r="I56" s="103">
        <f t="shared" si="20"/>
        <v>2733100000</v>
      </c>
      <c r="J56" s="103">
        <f t="shared" si="20"/>
        <v>2812000000</v>
      </c>
      <c r="K56" s="101">
        <f t="shared" si="2"/>
        <v>65.146449672533024</v>
      </c>
      <c r="L56" s="101">
        <f t="shared" si="3"/>
        <v>100</v>
      </c>
      <c r="M56" s="101">
        <f t="shared" si="4"/>
        <v>102.88683180271488</v>
      </c>
    </row>
    <row r="57" spans="1:13" ht="24" x14ac:dyDescent="0.25">
      <c r="A57" s="98"/>
      <c r="B57" s="110" t="s">
        <v>123</v>
      </c>
      <c r="C57" s="80">
        <f>C58+C59</f>
        <v>2266000000</v>
      </c>
      <c r="D57" s="80">
        <f>D58+D59</f>
        <v>2309000000</v>
      </c>
      <c r="E57" s="80">
        <f t="shared" ref="E57:J57" si="21">E58+E59</f>
        <v>1667863416</v>
      </c>
      <c r="F57" s="80">
        <f t="shared" si="21"/>
        <v>0</v>
      </c>
      <c r="G57" s="80">
        <f t="shared" si="21"/>
        <v>0</v>
      </c>
      <c r="H57" s="80">
        <f t="shared" si="21"/>
        <v>641136584</v>
      </c>
      <c r="I57" s="80">
        <f t="shared" si="21"/>
        <v>2309000000</v>
      </c>
      <c r="J57" s="80">
        <f t="shared" si="21"/>
        <v>2233000000</v>
      </c>
      <c r="K57" s="101">
        <f t="shared" si="2"/>
        <v>72.233149242096147</v>
      </c>
      <c r="L57" s="101">
        <f t="shared" si="3"/>
        <v>100</v>
      </c>
      <c r="M57" s="101">
        <f t="shared" si="4"/>
        <v>96.708531831961892</v>
      </c>
    </row>
    <row r="58" spans="1:13" ht="24" x14ac:dyDescent="0.25">
      <c r="A58" s="98"/>
      <c r="B58" s="110" t="s">
        <v>117</v>
      </c>
      <c r="C58" s="84">
        <v>1764000000</v>
      </c>
      <c r="D58" s="113">
        <v>1807000000</v>
      </c>
      <c r="E58" s="84">
        <v>1553948616</v>
      </c>
      <c r="F58" s="84"/>
      <c r="G58" s="84"/>
      <c r="H58" s="84">
        <f>+D58-E58</f>
        <v>253051384</v>
      </c>
      <c r="I58" s="84">
        <f>+D58+F58+G58</f>
        <v>1807000000</v>
      </c>
      <c r="J58" s="84">
        <v>1731000000</v>
      </c>
      <c r="K58" s="101">
        <f t="shared" si="2"/>
        <v>85.996049584947428</v>
      </c>
      <c r="L58" s="101">
        <f t="shared" si="3"/>
        <v>100</v>
      </c>
      <c r="M58" s="101">
        <f t="shared" si="4"/>
        <v>95.794133923630326</v>
      </c>
    </row>
    <row r="59" spans="1:13" x14ac:dyDescent="0.25">
      <c r="A59" s="98"/>
      <c r="B59" s="110" t="s">
        <v>113</v>
      </c>
      <c r="C59" s="84">
        <v>502000000</v>
      </c>
      <c r="D59" s="113">
        <v>502000000</v>
      </c>
      <c r="E59" s="84">
        <v>113914800</v>
      </c>
      <c r="F59" s="84"/>
      <c r="G59" s="84"/>
      <c r="H59" s="84">
        <f>+D59-E59</f>
        <v>388085200</v>
      </c>
      <c r="I59" s="84">
        <f t="shared" ref="I59:I60" si="22">+D59+F59+G59</f>
        <v>502000000</v>
      </c>
      <c r="J59" s="84">
        <v>502000000</v>
      </c>
      <c r="K59" s="101">
        <f t="shared" si="2"/>
        <v>22.692191235059759</v>
      </c>
      <c r="L59" s="101">
        <f t="shared" si="3"/>
        <v>100</v>
      </c>
      <c r="M59" s="101">
        <f t="shared" si="4"/>
        <v>100</v>
      </c>
    </row>
    <row r="60" spans="1:13" ht="36" x14ac:dyDescent="0.25">
      <c r="A60" s="98"/>
      <c r="B60" s="110" t="s">
        <v>321</v>
      </c>
      <c r="C60" s="84">
        <v>227000000</v>
      </c>
      <c r="D60" s="114">
        <v>238000000</v>
      </c>
      <c r="E60" s="84">
        <v>56654200</v>
      </c>
      <c r="F60" s="84"/>
      <c r="G60" s="84"/>
      <c r="H60" s="84"/>
      <c r="I60" s="84">
        <f t="shared" si="22"/>
        <v>238000000</v>
      </c>
      <c r="J60" s="84">
        <v>219000000</v>
      </c>
      <c r="K60" s="101">
        <f t="shared" si="2"/>
        <v>23.804285714285715</v>
      </c>
      <c r="L60" s="101">
        <f t="shared" si="3"/>
        <v>100</v>
      </c>
      <c r="M60" s="101">
        <f t="shared" si="4"/>
        <v>92.016806722689068</v>
      </c>
    </row>
    <row r="61" spans="1:13" ht="24" x14ac:dyDescent="0.25">
      <c r="A61" s="98"/>
      <c r="B61" s="110" t="s">
        <v>261</v>
      </c>
      <c r="C61" s="84"/>
      <c r="D61" s="114">
        <v>130100000</v>
      </c>
      <c r="E61" s="84"/>
      <c r="F61" s="84"/>
      <c r="G61" s="84"/>
      <c r="H61" s="84"/>
      <c r="I61" s="84">
        <v>130100000</v>
      </c>
      <c r="J61" s="84">
        <v>360000000</v>
      </c>
      <c r="K61" s="101"/>
      <c r="L61" s="101">
        <f t="shared" si="3"/>
        <v>100</v>
      </c>
      <c r="M61" s="101"/>
    </row>
    <row r="62" spans="1:13" ht="24" x14ac:dyDescent="0.25">
      <c r="A62" s="98"/>
      <c r="B62" s="110" t="s">
        <v>119</v>
      </c>
      <c r="C62" s="103"/>
      <c r="D62" s="114">
        <v>56000000</v>
      </c>
      <c r="E62" s="84">
        <v>56000000</v>
      </c>
      <c r="F62" s="84">
        <v>130100000</v>
      </c>
      <c r="G62" s="84"/>
      <c r="H62" s="84"/>
      <c r="I62" s="84">
        <v>56000000</v>
      </c>
      <c r="J62" s="114"/>
      <c r="K62" s="101"/>
      <c r="L62" s="101">
        <f t="shared" si="3"/>
        <v>100</v>
      </c>
      <c r="M62" s="101">
        <f t="shared" si="4"/>
        <v>0</v>
      </c>
    </row>
    <row r="63" spans="1:13" x14ac:dyDescent="0.25">
      <c r="A63" s="98" t="s">
        <v>30</v>
      </c>
      <c r="B63" s="109" t="s">
        <v>31</v>
      </c>
      <c r="C63" s="103">
        <f>+C64+C67+C68+C69</f>
        <v>2011000000</v>
      </c>
      <c r="D63" s="103">
        <f>+D64+D67+D68+D69</f>
        <v>2239580000</v>
      </c>
      <c r="E63" s="103">
        <f t="shared" ref="E63:I63" si="23">+E64+E67+E68+E69</f>
        <v>1580572382</v>
      </c>
      <c r="F63" s="103">
        <f t="shared" si="23"/>
        <v>123580000</v>
      </c>
      <c r="G63" s="103">
        <f t="shared" si="23"/>
        <v>0</v>
      </c>
      <c r="H63" s="103">
        <f t="shared" si="23"/>
        <v>0</v>
      </c>
      <c r="I63" s="103">
        <f t="shared" si="23"/>
        <v>2239580000</v>
      </c>
      <c r="J63" s="103">
        <f>+J64+J67+J68+J69</f>
        <v>2417000000</v>
      </c>
      <c r="K63" s="101">
        <f t="shared" si="2"/>
        <v>70.574499772278728</v>
      </c>
      <c r="L63" s="101">
        <f t="shared" si="3"/>
        <v>100</v>
      </c>
      <c r="M63" s="101">
        <f t="shared" si="4"/>
        <v>107.92202109324069</v>
      </c>
    </row>
    <row r="64" spans="1:13" ht="24" x14ac:dyDescent="0.25">
      <c r="A64" s="98"/>
      <c r="B64" s="110" t="s">
        <v>111</v>
      </c>
      <c r="C64" s="80">
        <f>C65+C66</f>
        <v>1860000000</v>
      </c>
      <c r="D64" s="80">
        <f>D65+D66</f>
        <v>1905000000</v>
      </c>
      <c r="E64" s="80">
        <f t="shared" ref="E64:J64" si="24">E65+E66</f>
        <v>1386876493</v>
      </c>
      <c r="F64" s="80">
        <f t="shared" si="24"/>
        <v>0</v>
      </c>
      <c r="G64" s="80">
        <f t="shared" si="24"/>
        <v>0</v>
      </c>
      <c r="H64" s="80"/>
      <c r="I64" s="80">
        <f>I65+I66</f>
        <v>1905000000</v>
      </c>
      <c r="J64" s="80">
        <f t="shared" si="24"/>
        <v>1881000000</v>
      </c>
      <c r="K64" s="101">
        <f t="shared" si="2"/>
        <v>72.801915643044623</v>
      </c>
      <c r="L64" s="101">
        <f t="shared" si="3"/>
        <v>100</v>
      </c>
      <c r="M64" s="101">
        <f t="shared" si="4"/>
        <v>98.740157480314963</v>
      </c>
    </row>
    <row r="65" spans="1:13" ht="24" x14ac:dyDescent="0.25">
      <c r="A65" s="98"/>
      <c r="B65" s="110" t="s">
        <v>122</v>
      </c>
      <c r="C65" s="84">
        <v>1388000000</v>
      </c>
      <c r="D65" s="114">
        <v>1433000000</v>
      </c>
      <c r="E65" s="84">
        <v>1077947776</v>
      </c>
      <c r="F65" s="84"/>
      <c r="G65" s="84"/>
      <c r="H65" s="84"/>
      <c r="I65" s="84">
        <f>+D65+F65+G65</f>
        <v>1433000000</v>
      </c>
      <c r="J65" s="84">
        <v>1409000000</v>
      </c>
      <c r="K65" s="101">
        <f t="shared" si="2"/>
        <v>75.223152547103979</v>
      </c>
      <c r="L65" s="101">
        <f t="shared" si="3"/>
        <v>100</v>
      </c>
      <c r="M65" s="101">
        <f t="shared" si="4"/>
        <v>98.325191905094215</v>
      </c>
    </row>
    <row r="66" spans="1:13" x14ac:dyDescent="0.25">
      <c r="A66" s="98"/>
      <c r="B66" s="110" t="s">
        <v>113</v>
      </c>
      <c r="C66" s="84">
        <v>472000000</v>
      </c>
      <c r="D66" s="114">
        <v>472000000</v>
      </c>
      <c r="E66" s="84">
        <v>308928717</v>
      </c>
      <c r="F66" s="84"/>
      <c r="G66" s="84"/>
      <c r="H66" s="84"/>
      <c r="I66" s="84">
        <f t="shared" ref="I66:I69" si="25">+D66+F66+G66</f>
        <v>472000000</v>
      </c>
      <c r="J66" s="84">
        <v>472000000</v>
      </c>
      <c r="K66" s="101">
        <f t="shared" si="2"/>
        <v>65.450999364406783</v>
      </c>
      <c r="L66" s="101">
        <f t="shared" si="3"/>
        <v>100</v>
      </c>
      <c r="M66" s="101">
        <f t="shared" si="4"/>
        <v>100</v>
      </c>
    </row>
    <row r="67" spans="1:13" ht="36" x14ac:dyDescent="0.25">
      <c r="A67" s="98"/>
      <c r="B67" s="110" t="s">
        <v>320</v>
      </c>
      <c r="C67" s="84">
        <v>151000000</v>
      </c>
      <c r="D67" s="114">
        <v>158000000</v>
      </c>
      <c r="E67" s="84">
        <v>148356985</v>
      </c>
      <c r="F67" s="84"/>
      <c r="G67" s="84"/>
      <c r="H67" s="84"/>
      <c r="I67" s="84">
        <f t="shared" si="25"/>
        <v>158000000</v>
      </c>
      <c r="J67" s="84">
        <v>243000000</v>
      </c>
      <c r="K67" s="101">
        <f t="shared" si="2"/>
        <v>93.896825949367084</v>
      </c>
      <c r="L67" s="101">
        <f t="shared" si="3"/>
        <v>100</v>
      </c>
      <c r="M67" s="101">
        <f t="shared" si="4"/>
        <v>153.79746835443038</v>
      </c>
    </row>
    <row r="68" spans="1:13" ht="24" x14ac:dyDescent="0.25">
      <c r="A68" s="98"/>
      <c r="B68" s="116" t="s">
        <v>119</v>
      </c>
      <c r="C68" s="84"/>
      <c r="D68" s="114">
        <v>53000000</v>
      </c>
      <c r="E68" s="84">
        <v>45338904</v>
      </c>
      <c r="F68" s="84">
        <v>123580000</v>
      </c>
      <c r="G68" s="84"/>
      <c r="H68" s="84"/>
      <c r="I68" s="84">
        <v>53000000</v>
      </c>
      <c r="J68" s="84">
        <v>0</v>
      </c>
      <c r="K68" s="101"/>
      <c r="L68" s="101">
        <f t="shared" si="3"/>
        <v>100</v>
      </c>
      <c r="M68" s="101"/>
    </row>
    <row r="69" spans="1:13" ht="24" x14ac:dyDescent="0.25">
      <c r="A69" s="98"/>
      <c r="B69" s="116" t="s">
        <v>261</v>
      </c>
      <c r="C69" s="84"/>
      <c r="D69" s="114">
        <v>123580000</v>
      </c>
      <c r="E69" s="84">
        <v>0</v>
      </c>
      <c r="F69" s="84"/>
      <c r="G69" s="84"/>
      <c r="H69" s="84"/>
      <c r="I69" s="84">
        <f t="shared" si="25"/>
        <v>123580000</v>
      </c>
      <c r="J69" s="84">
        <v>293000000</v>
      </c>
      <c r="K69" s="101"/>
      <c r="L69" s="101">
        <f t="shared" si="3"/>
        <v>100</v>
      </c>
      <c r="M69" s="101">
        <f t="shared" ref="M69" si="26">+J69/I69*100</f>
        <v>237.09338080595566</v>
      </c>
    </row>
    <row r="70" spans="1:13" x14ac:dyDescent="0.25">
      <c r="A70" s="98" t="s">
        <v>32</v>
      </c>
      <c r="B70" s="109" t="s">
        <v>287</v>
      </c>
      <c r="C70" s="103">
        <f t="shared" ref="C70:J70" si="27">+C71+C96+C111+C129+C140+C156+C154</f>
        <v>6149407908</v>
      </c>
      <c r="D70" s="103">
        <f t="shared" si="27"/>
        <v>9228971000</v>
      </c>
      <c r="E70" s="103">
        <f t="shared" si="27"/>
        <v>4414535056</v>
      </c>
      <c r="F70" s="103">
        <f t="shared" si="27"/>
        <v>117886000</v>
      </c>
      <c r="G70" s="103">
        <f t="shared" si="27"/>
        <v>0</v>
      </c>
      <c r="H70" s="103">
        <f t="shared" si="27"/>
        <v>0</v>
      </c>
      <c r="I70" s="103">
        <f t="shared" si="27"/>
        <v>9155971000</v>
      </c>
      <c r="J70" s="103">
        <f t="shared" si="27"/>
        <v>10075000000</v>
      </c>
      <c r="K70" s="101">
        <f t="shared" si="2"/>
        <v>47.833448127640665</v>
      </c>
      <c r="L70" s="101">
        <f t="shared" si="3"/>
        <v>99.209012575724856</v>
      </c>
      <c r="M70" s="101">
        <f t="shared" si="4"/>
        <v>110.03748264383975</v>
      </c>
    </row>
    <row r="71" spans="1:13" x14ac:dyDescent="0.25">
      <c r="A71" s="98" t="s">
        <v>13</v>
      </c>
      <c r="B71" s="109" t="s">
        <v>24</v>
      </c>
      <c r="C71" s="103">
        <f>+C72+C73+C92+C93+C89+C94+C90</f>
        <v>1136488244</v>
      </c>
      <c r="D71" s="103">
        <f t="shared" ref="D71:I71" si="28">+D72+D73+D92+D93+D89+D94+D90</f>
        <v>1570502000</v>
      </c>
      <c r="E71" s="103">
        <f t="shared" si="28"/>
        <v>714587303</v>
      </c>
      <c r="F71" s="103">
        <f t="shared" si="28"/>
        <v>27886000</v>
      </c>
      <c r="G71" s="103">
        <f t="shared" si="28"/>
        <v>12965000</v>
      </c>
      <c r="H71" s="103">
        <f t="shared" si="28"/>
        <v>0</v>
      </c>
      <c r="I71" s="103">
        <f t="shared" si="28"/>
        <v>1497502000</v>
      </c>
      <c r="J71" s="103">
        <f>+J72+J73+J91+J92+J93+J89+J94+J90</f>
        <v>2320000000</v>
      </c>
      <c r="K71" s="101">
        <f t="shared" si="2"/>
        <v>45.50056625206463</v>
      </c>
      <c r="L71" s="101">
        <f t="shared" si="3"/>
        <v>95.351804709576939</v>
      </c>
      <c r="M71" s="101">
        <f t="shared" si="4"/>
        <v>154.92466788024325</v>
      </c>
    </row>
    <row r="72" spans="1:13" x14ac:dyDescent="0.25">
      <c r="A72" s="98"/>
      <c r="B72" s="110" t="s">
        <v>33</v>
      </c>
      <c r="C72" s="84">
        <v>105000000</v>
      </c>
      <c r="D72" s="80">
        <v>105000000</v>
      </c>
      <c r="E72" s="84">
        <v>50960000</v>
      </c>
      <c r="F72" s="84"/>
      <c r="G72" s="84"/>
      <c r="H72" s="84"/>
      <c r="I72" s="80">
        <f>+D72+F72+G72</f>
        <v>105000000</v>
      </c>
      <c r="J72" s="84">
        <v>105000000</v>
      </c>
      <c r="K72" s="101">
        <f t="shared" si="2"/>
        <v>48.533333333333331</v>
      </c>
      <c r="L72" s="101">
        <f t="shared" si="3"/>
        <v>100</v>
      </c>
      <c r="M72" s="101">
        <f t="shared" si="4"/>
        <v>100</v>
      </c>
    </row>
    <row r="73" spans="1:13" x14ac:dyDescent="0.25">
      <c r="A73" s="98"/>
      <c r="B73" s="110" t="s">
        <v>125</v>
      </c>
      <c r="C73" s="118">
        <f>SUM(C74:C88)</f>
        <v>1031488244</v>
      </c>
      <c r="D73" s="118">
        <f>SUM(D74:D88)</f>
        <v>1124851000</v>
      </c>
      <c r="E73" s="118">
        <f t="shared" ref="E73:G73" si="29">SUM(E74:E88)</f>
        <v>442192303</v>
      </c>
      <c r="F73" s="118">
        <f t="shared" si="29"/>
        <v>0</v>
      </c>
      <c r="G73" s="118">
        <f t="shared" si="29"/>
        <v>-16149000</v>
      </c>
      <c r="H73" s="118"/>
      <c r="I73" s="118">
        <f>SUM(I74:I88)</f>
        <v>1062851000</v>
      </c>
      <c r="J73" s="118">
        <f>SUM(J74:J88)</f>
        <v>1130000000</v>
      </c>
      <c r="K73" s="101">
        <f t="shared" si="2"/>
        <v>39.311189037481412</v>
      </c>
      <c r="L73" s="101">
        <f t="shared" si="3"/>
        <v>94.488158876153378</v>
      </c>
      <c r="M73" s="101">
        <f t="shared" si="4"/>
        <v>106.31781877233968</v>
      </c>
    </row>
    <row r="74" spans="1:13" x14ac:dyDescent="0.25">
      <c r="A74" s="98"/>
      <c r="B74" s="110" t="s">
        <v>322</v>
      </c>
      <c r="C74" s="84">
        <v>559940930</v>
      </c>
      <c r="D74" s="81">
        <v>558000000</v>
      </c>
      <c r="E74" s="84">
        <v>179099760</v>
      </c>
      <c r="F74" s="84"/>
      <c r="G74" s="84"/>
      <c r="H74" s="84"/>
      <c r="I74" s="80">
        <f t="shared" ref="I74:I97" si="30">+D74+F74+G74</f>
        <v>558000000</v>
      </c>
      <c r="J74" s="84">
        <v>558000000</v>
      </c>
      <c r="K74" s="101">
        <f t="shared" si="2"/>
        <v>32.0967311827957</v>
      </c>
      <c r="L74" s="101">
        <f t="shared" ref="L74:L140" si="31">IFERROR(+I74/D74*100,"")</f>
        <v>100</v>
      </c>
      <c r="M74" s="101">
        <f t="shared" si="4"/>
        <v>100</v>
      </c>
    </row>
    <row r="75" spans="1:13" ht="24" x14ac:dyDescent="0.25">
      <c r="A75" s="98"/>
      <c r="B75" s="110" t="s">
        <v>127</v>
      </c>
      <c r="C75" s="84">
        <v>19968000</v>
      </c>
      <c r="D75" s="81">
        <v>20000000</v>
      </c>
      <c r="E75" s="84">
        <v>0</v>
      </c>
      <c r="F75" s="84"/>
      <c r="G75" s="84"/>
      <c r="H75" s="84"/>
      <c r="I75" s="80">
        <f t="shared" si="30"/>
        <v>20000000</v>
      </c>
      <c r="J75" s="84">
        <v>20000000</v>
      </c>
      <c r="K75" s="101">
        <f t="shared" si="2"/>
        <v>0</v>
      </c>
      <c r="L75" s="101">
        <f t="shared" si="31"/>
        <v>100</v>
      </c>
      <c r="M75" s="101">
        <f t="shared" si="4"/>
        <v>100</v>
      </c>
    </row>
    <row r="76" spans="1:13" x14ac:dyDescent="0.25">
      <c r="A76" s="98"/>
      <c r="B76" s="110" t="s">
        <v>128</v>
      </c>
      <c r="C76" s="84">
        <v>64952714</v>
      </c>
      <c r="D76" s="81">
        <v>75000000</v>
      </c>
      <c r="E76" s="84">
        <v>39609670</v>
      </c>
      <c r="F76" s="84"/>
      <c r="G76" s="84"/>
      <c r="H76" s="84"/>
      <c r="I76" s="80">
        <f t="shared" si="30"/>
        <v>75000000</v>
      </c>
      <c r="J76" s="84">
        <v>90000000</v>
      </c>
      <c r="K76" s="101">
        <f t="shared" si="2"/>
        <v>52.812893333333335</v>
      </c>
      <c r="L76" s="101">
        <f t="shared" si="31"/>
        <v>100</v>
      </c>
      <c r="M76" s="101">
        <f t="shared" si="4"/>
        <v>120</v>
      </c>
    </row>
    <row r="77" spans="1:13" x14ac:dyDescent="0.25">
      <c r="A77" s="98"/>
      <c r="B77" s="110" t="s">
        <v>129</v>
      </c>
      <c r="C77" s="84"/>
      <c r="D77" s="81">
        <v>54000000</v>
      </c>
      <c r="E77" s="84">
        <v>28333770</v>
      </c>
      <c r="F77" s="84"/>
      <c r="G77" s="84"/>
      <c r="H77" s="84"/>
      <c r="I77" s="80">
        <f t="shared" si="30"/>
        <v>54000000</v>
      </c>
      <c r="J77" s="84">
        <v>54000000</v>
      </c>
      <c r="K77" s="101">
        <f t="shared" si="2"/>
        <v>52.469944444444451</v>
      </c>
      <c r="L77" s="101">
        <f t="shared" si="31"/>
        <v>100</v>
      </c>
      <c r="M77" s="101">
        <f t="shared" si="4"/>
        <v>100</v>
      </c>
    </row>
    <row r="78" spans="1:13" x14ac:dyDescent="0.25">
      <c r="A78" s="98"/>
      <c r="B78" s="110" t="s">
        <v>130</v>
      </c>
      <c r="C78" s="84">
        <v>21000000</v>
      </c>
      <c r="D78" s="81">
        <v>22000000</v>
      </c>
      <c r="E78" s="84">
        <v>15840000</v>
      </c>
      <c r="F78" s="84"/>
      <c r="G78" s="84"/>
      <c r="H78" s="84"/>
      <c r="I78" s="80">
        <f t="shared" si="30"/>
        <v>22000000</v>
      </c>
      <c r="J78" s="84">
        <v>22000000</v>
      </c>
      <c r="K78" s="101">
        <f t="shared" si="2"/>
        <v>72</v>
      </c>
      <c r="L78" s="101">
        <f t="shared" si="31"/>
        <v>100</v>
      </c>
      <c r="M78" s="101">
        <f t="shared" si="4"/>
        <v>100</v>
      </c>
    </row>
    <row r="79" spans="1:13" ht="52.5" customHeight="1" x14ac:dyDescent="0.25">
      <c r="A79" s="98"/>
      <c r="B79" s="110" t="s">
        <v>131</v>
      </c>
      <c r="C79" s="84">
        <v>98636000</v>
      </c>
      <c r="D79" s="81">
        <v>49000000</v>
      </c>
      <c r="E79" s="84">
        <v>0</v>
      </c>
      <c r="F79" s="84"/>
      <c r="G79" s="84"/>
      <c r="H79" s="84"/>
      <c r="I79" s="80">
        <v>14000000</v>
      </c>
      <c r="J79" s="84">
        <v>54000000</v>
      </c>
      <c r="K79" s="101"/>
      <c r="L79" s="101">
        <f t="shared" si="31"/>
        <v>28.571428571428569</v>
      </c>
      <c r="M79" s="101">
        <f t="shared" ref="M79:M164" si="32">+J79/I79*100</f>
        <v>385.71428571428572</v>
      </c>
    </row>
    <row r="80" spans="1:13" x14ac:dyDescent="0.25">
      <c r="A80" s="98"/>
      <c r="B80" s="110" t="s">
        <v>132</v>
      </c>
      <c r="C80" s="84">
        <v>34026000</v>
      </c>
      <c r="D80" s="81">
        <v>23551000</v>
      </c>
      <c r="E80" s="84">
        <v>23551000</v>
      </c>
      <c r="F80" s="84"/>
      <c r="G80" s="84">
        <v>-11449000</v>
      </c>
      <c r="H80" s="84"/>
      <c r="I80" s="80">
        <v>23551000</v>
      </c>
      <c r="J80" s="84">
        <v>50000000</v>
      </c>
      <c r="K80" s="101">
        <f t="shared" ref="K80:K164" si="33">+E80/D80*100</f>
        <v>100</v>
      </c>
      <c r="L80" s="101">
        <f t="shared" si="31"/>
        <v>100</v>
      </c>
      <c r="M80" s="101">
        <f t="shared" si="32"/>
        <v>212.30520996985268</v>
      </c>
    </row>
    <row r="81" spans="1:14" x14ac:dyDescent="0.25">
      <c r="A81" s="98"/>
      <c r="B81" s="110" t="s">
        <v>133</v>
      </c>
      <c r="C81" s="84">
        <v>10000000</v>
      </c>
      <c r="D81" s="81">
        <v>10000000</v>
      </c>
      <c r="E81" s="84">
        <v>0</v>
      </c>
      <c r="F81" s="84"/>
      <c r="G81" s="84"/>
      <c r="H81" s="84"/>
      <c r="I81" s="80">
        <f t="shared" si="30"/>
        <v>10000000</v>
      </c>
      <c r="J81" s="84">
        <v>10000000</v>
      </c>
      <c r="K81" s="101"/>
      <c r="L81" s="101">
        <f t="shared" si="31"/>
        <v>100</v>
      </c>
      <c r="M81" s="101">
        <f t="shared" si="32"/>
        <v>100</v>
      </c>
    </row>
    <row r="82" spans="1:14" ht="21" customHeight="1" x14ac:dyDescent="0.25">
      <c r="A82" s="98"/>
      <c r="B82" s="110" t="s">
        <v>134</v>
      </c>
      <c r="C82" s="84">
        <v>15085490</v>
      </c>
      <c r="D82" s="81">
        <v>63000000</v>
      </c>
      <c r="E82" s="84">
        <v>19091103</v>
      </c>
      <c r="F82" s="84"/>
      <c r="G82" s="84"/>
      <c r="H82" s="84"/>
      <c r="I82" s="80">
        <f t="shared" si="30"/>
        <v>63000000</v>
      </c>
      <c r="J82" s="84">
        <v>45000000</v>
      </c>
      <c r="K82" s="101"/>
      <c r="L82" s="101">
        <f t="shared" si="31"/>
        <v>100</v>
      </c>
      <c r="M82" s="101">
        <f t="shared" si="32"/>
        <v>71.428571428571431</v>
      </c>
    </row>
    <row r="83" spans="1:14" ht="24" x14ac:dyDescent="0.25">
      <c r="A83" s="98"/>
      <c r="B83" s="110" t="s">
        <v>135</v>
      </c>
      <c r="C83" s="84">
        <v>8400000</v>
      </c>
      <c r="D83" s="81">
        <v>9000000</v>
      </c>
      <c r="E83" s="84">
        <v>0</v>
      </c>
      <c r="F83" s="84"/>
      <c r="G83" s="84"/>
      <c r="H83" s="84"/>
      <c r="I83" s="80">
        <v>0</v>
      </c>
      <c r="J83" s="84">
        <v>10000000</v>
      </c>
      <c r="K83" s="101"/>
      <c r="L83" s="101">
        <f t="shared" si="31"/>
        <v>0</v>
      </c>
      <c r="M83" s="101" t="e">
        <f t="shared" si="32"/>
        <v>#DIV/0!</v>
      </c>
    </row>
    <row r="84" spans="1:14" x14ac:dyDescent="0.25">
      <c r="A84" s="98"/>
      <c r="B84" s="110" t="s">
        <v>136</v>
      </c>
      <c r="C84" s="84">
        <v>24400000</v>
      </c>
      <c r="D84" s="81">
        <v>36000000</v>
      </c>
      <c r="E84" s="84">
        <v>13650000</v>
      </c>
      <c r="F84" s="84"/>
      <c r="G84" s="84"/>
      <c r="H84" s="84"/>
      <c r="I84" s="80">
        <f t="shared" si="30"/>
        <v>36000000</v>
      </c>
      <c r="J84" s="84">
        <v>36000000</v>
      </c>
      <c r="K84" s="101">
        <f t="shared" si="33"/>
        <v>37.916666666666664</v>
      </c>
      <c r="L84" s="101">
        <f t="shared" si="31"/>
        <v>100</v>
      </c>
      <c r="M84" s="101">
        <f t="shared" si="32"/>
        <v>100</v>
      </c>
    </row>
    <row r="85" spans="1:14" ht="24" x14ac:dyDescent="0.25">
      <c r="A85" s="99"/>
      <c r="B85" s="110" t="s">
        <v>137</v>
      </c>
      <c r="C85" s="84">
        <v>11792708</v>
      </c>
      <c r="D85" s="81">
        <v>25000000</v>
      </c>
      <c r="E85" s="84">
        <v>10450000</v>
      </c>
      <c r="F85" s="84"/>
      <c r="G85" s="84"/>
      <c r="H85" s="84"/>
      <c r="I85" s="80">
        <v>17000000</v>
      </c>
      <c r="J85" s="84">
        <v>25000000</v>
      </c>
      <c r="K85" s="101"/>
      <c r="L85" s="101">
        <f t="shared" si="31"/>
        <v>68</v>
      </c>
      <c r="M85" s="101">
        <f t="shared" si="32"/>
        <v>147.05882352941177</v>
      </c>
    </row>
    <row r="86" spans="1:14" ht="44.25" customHeight="1" x14ac:dyDescent="0.25">
      <c r="A86" s="99"/>
      <c r="B86" s="110" t="s">
        <v>323</v>
      </c>
      <c r="C86" s="84">
        <v>18286402</v>
      </c>
      <c r="D86" s="81">
        <v>25000000</v>
      </c>
      <c r="E86" s="84">
        <v>0</v>
      </c>
      <c r="F86" s="84"/>
      <c r="G86" s="84"/>
      <c r="H86" s="84"/>
      <c r="I86" s="80">
        <v>15000000</v>
      </c>
      <c r="J86" s="84">
        <v>25000000</v>
      </c>
      <c r="K86" s="101">
        <f t="shared" si="33"/>
        <v>0</v>
      </c>
      <c r="L86" s="101">
        <f t="shared" si="31"/>
        <v>60</v>
      </c>
      <c r="M86" s="101">
        <f t="shared" si="32"/>
        <v>166.66666666666669</v>
      </c>
    </row>
    <row r="87" spans="1:14" x14ac:dyDescent="0.25">
      <c r="A87" s="99"/>
      <c r="B87" s="110" t="s">
        <v>139</v>
      </c>
      <c r="C87" s="84">
        <v>145000000</v>
      </c>
      <c r="D87" s="81">
        <v>145000000</v>
      </c>
      <c r="E87" s="84">
        <v>102267000</v>
      </c>
      <c r="F87" s="84"/>
      <c r="G87" s="84"/>
      <c r="H87" s="84"/>
      <c r="I87" s="80">
        <f t="shared" si="30"/>
        <v>145000000</v>
      </c>
      <c r="J87" s="84">
        <v>131000000</v>
      </c>
      <c r="K87" s="101">
        <f t="shared" si="33"/>
        <v>70.528965517241389</v>
      </c>
      <c r="L87" s="101">
        <f t="shared" si="31"/>
        <v>100</v>
      </c>
      <c r="M87" s="101">
        <f t="shared" si="32"/>
        <v>90.344827586206904</v>
      </c>
    </row>
    <row r="88" spans="1:14" x14ac:dyDescent="0.25">
      <c r="A88" s="99"/>
      <c r="B88" s="110" t="s">
        <v>140</v>
      </c>
      <c r="C88" s="84"/>
      <c r="D88" s="81">
        <v>10300000</v>
      </c>
      <c r="E88" s="84">
        <v>10300000</v>
      </c>
      <c r="F88" s="84"/>
      <c r="G88" s="84">
        <v>-4700000</v>
      </c>
      <c r="H88" s="84"/>
      <c r="I88" s="80">
        <v>10300000</v>
      </c>
      <c r="J88" s="84"/>
      <c r="K88" s="101"/>
      <c r="L88" s="101">
        <f t="shared" si="31"/>
        <v>100</v>
      </c>
      <c r="M88" s="101">
        <f t="shared" si="32"/>
        <v>0</v>
      </c>
    </row>
    <row r="89" spans="1:14" ht="24" x14ac:dyDescent="0.25">
      <c r="A89" s="99"/>
      <c r="B89" s="110" t="s">
        <v>141</v>
      </c>
      <c r="C89" s="84"/>
      <c r="D89" s="118">
        <v>11000000</v>
      </c>
      <c r="E89" s="84"/>
      <c r="F89" s="84"/>
      <c r="G89" s="84"/>
      <c r="H89" s="84"/>
      <c r="I89" s="80">
        <v>0</v>
      </c>
      <c r="J89" s="84"/>
      <c r="K89" s="101"/>
      <c r="L89" s="101">
        <f t="shared" si="31"/>
        <v>0</v>
      </c>
      <c r="M89" s="101" t="e">
        <f t="shared" si="32"/>
        <v>#DIV/0!</v>
      </c>
    </row>
    <row r="90" spans="1:14" ht="24" x14ac:dyDescent="0.25">
      <c r="A90" s="99"/>
      <c r="B90" s="110" t="s">
        <v>288</v>
      </c>
      <c r="C90" s="84"/>
      <c r="D90" s="118"/>
      <c r="E90" s="84"/>
      <c r="F90" s="84"/>
      <c r="G90" s="84"/>
      <c r="H90" s="84"/>
      <c r="I90" s="80"/>
      <c r="J90" s="84">
        <v>20000000</v>
      </c>
      <c r="K90" s="101"/>
      <c r="L90" s="101" t="str">
        <f t="shared" si="31"/>
        <v/>
      </c>
      <c r="M90" s="101"/>
    </row>
    <row r="91" spans="1:14" x14ac:dyDescent="0.25">
      <c r="A91" s="99"/>
      <c r="B91" s="110" t="s">
        <v>324</v>
      </c>
      <c r="C91" s="84"/>
      <c r="D91" s="118"/>
      <c r="E91" s="84"/>
      <c r="F91" s="84"/>
      <c r="G91" s="84"/>
      <c r="H91" s="84"/>
      <c r="I91" s="80"/>
      <c r="J91" s="84">
        <v>1065000000</v>
      </c>
      <c r="K91" s="101"/>
      <c r="L91" s="101"/>
      <c r="M91" s="101"/>
    </row>
    <row r="92" spans="1:14" ht="24" x14ac:dyDescent="0.25">
      <c r="A92" s="99"/>
      <c r="B92" s="110" t="s">
        <v>119</v>
      </c>
      <c r="C92" s="84"/>
      <c r="D92" s="80">
        <v>81000000</v>
      </c>
      <c r="E92" s="84">
        <v>81000000</v>
      </c>
      <c r="F92" s="84"/>
      <c r="G92" s="84"/>
      <c r="H92" s="84"/>
      <c r="I92" s="80">
        <f t="shared" si="30"/>
        <v>81000000</v>
      </c>
      <c r="J92" s="84"/>
      <c r="K92" s="101">
        <f t="shared" si="33"/>
        <v>100</v>
      </c>
      <c r="L92" s="101">
        <f t="shared" si="31"/>
        <v>100</v>
      </c>
      <c r="M92" s="101"/>
    </row>
    <row r="93" spans="1:14" ht="48" x14ac:dyDescent="0.25">
      <c r="A93" s="99"/>
      <c r="B93" s="110" t="s">
        <v>142</v>
      </c>
      <c r="C93" s="84"/>
      <c r="D93" s="114">
        <v>140435000</v>
      </c>
      <c r="E93" s="114">
        <v>140435000</v>
      </c>
      <c r="F93" s="114"/>
      <c r="G93" s="114"/>
      <c r="H93" s="114"/>
      <c r="I93" s="80">
        <f t="shared" si="30"/>
        <v>140435000</v>
      </c>
      <c r="J93" s="84"/>
      <c r="K93" s="101">
        <f t="shared" si="33"/>
        <v>100</v>
      </c>
      <c r="L93" s="101">
        <f t="shared" si="31"/>
        <v>100</v>
      </c>
      <c r="M93" s="101"/>
    </row>
    <row r="94" spans="1:14" s="121" customFormat="1" ht="14.25" x14ac:dyDescent="0.25">
      <c r="A94" s="98"/>
      <c r="B94" s="109" t="s">
        <v>309</v>
      </c>
      <c r="C94" s="103"/>
      <c r="D94" s="119">
        <f>+D95</f>
        <v>108216000</v>
      </c>
      <c r="E94" s="119">
        <f t="shared" ref="E94:I94" si="34">+E95</f>
        <v>0</v>
      </c>
      <c r="F94" s="119">
        <f t="shared" si="34"/>
        <v>27886000</v>
      </c>
      <c r="G94" s="119">
        <f t="shared" si="34"/>
        <v>29114000</v>
      </c>
      <c r="H94" s="119">
        <f t="shared" si="34"/>
        <v>0</v>
      </c>
      <c r="I94" s="119">
        <f t="shared" si="34"/>
        <v>108216000</v>
      </c>
      <c r="J94" s="103"/>
      <c r="K94" s="107"/>
      <c r="L94" s="107">
        <f t="shared" si="31"/>
        <v>100</v>
      </c>
      <c r="M94" s="107"/>
      <c r="N94" s="120"/>
    </row>
    <row r="95" spans="1:14" ht="24" x14ac:dyDescent="0.25">
      <c r="A95" s="99"/>
      <c r="B95" s="110" t="s">
        <v>310</v>
      </c>
      <c r="C95" s="84"/>
      <c r="D95" s="114">
        <v>108216000</v>
      </c>
      <c r="E95" s="114"/>
      <c r="F95" s="114">
        <v>27886000</v>
      </c>
      <c r="G95" s="114">
        <v>29114000</v>
      </c>
      <c r="H95" s="114"/>
      <c r="I95" s="80">
        <v>108216000</v>
      </c>
      <c r="J95" s="84"/>
      <c r="K95" s="101"/>
      <c r="L95" s="101">
        <f t="shared" si="31"/>
        <v>100</v>
      </c>
      <c r="M95" s="101"/>
    </row>
    <row r="96" spans="1:14" x14ac:dyDescent="0.25">
      <c r="A96" s="98" t="s">
        <v>15</v>
      </c>
      <c r="B96" s="109" t="s">
        <v>25</v>
      </c>
      <c r="C96" s="103">
        <f t="shared" ref="C96:J96" si="35">+C97+C98+C107+C108+C109</f>
        <v>170933000</v>
      </c>
      <c r="D96" s="103">
        <f t="shared" si="35"/>
        <v>268168000</v>
      </c>
      <c r="E96" s="103">
        <f t="shared" si="35"/>
        <v>125341280</v>
      </c>
      <c r="F96" s="103">
        <f t="shared" si="35"/>
        <v>0</v>
      </c>
      <c r="G96" s="103">
        <f t="shared" si="35"/>
        <v>0</v>
      </c>
      <c r="H96" s="103">
        <f t="shared" si="35"/>
        <v>0</v>
      </c>
      <c r="I96" s="103">
        <f t="shared" si="35"/>
        <v>268168000</v>
      </c>
      <c r="J96" s="103">
        <f t="shared" si="35"/>
        <v>1210000000</v>
      </c>
      <c r="K96" s="101">
        <f t="shared" si="33"/>
        <v>46.739834730467464</v>
      </c>
      <c r="L96" s="101">
        <f t="shared" si="31"/>
        <v>100</v>
      </c>
      <c r="M96" s="101">
        <f t="shared" si="32"/>
        <v>451.20968944840547</v>
      </c>
    </row>
    <row r="97" spans="1:14" x14ac:dyDescent="0.25">
      <c r="A97" s="99"/>
      <c r="B97" s="110" t="s">
        <v>143</v>
      </c>
      <c r="C97" s="84">
        <v>54000000</v>
      </c>
      <c r="D97" s="84">
        <v>54000000</v>
      </c>
      <c r="E97" s="84">
        <v>13611800</v>
      </c>
      <c r="F97" s="84"/>
      <c r="G97" s="84"/>
      <c r="H97" s="84"/>
      <c r="I97" s="80">
        <f t="shared" si="30"/>
        <v>54000000</v>
      </c>
      <c r="J97" s="84">
        <v>54000000</v>
      </c>
      <c r="K97" s="101">
        <f t="shared" si="33"/>
        <v>25.20703703703704</v>
      </c>
      <c r="L97" s="101">
        <f t="shared" si="31"/>
        <v>100</v>
      </c>
      <c r="M97" s="101">
        <f t="shared" si="32"/>
        <v>100</v>
      </c>
    </row>
    <row r="98" spans="1:14" x14ac:dyDescent="0.25">
      <c r="A98" s="98"/>
      <c r="B98" s="110" t="s">
        <v>144</v>
      </c>
      <c r="C98" s="84">
        <f>SUM(C99:C106)</f>
        <v>116933000</v>
      </c>
      <c r="D98" s="84">
        <f>SUM(D99:D106)</f>
        <v>93000000</v>
      </c>
      <c r="E98" s="84">
        <f>SUM(E99:E106)</f>
        <v>2561480</v>
      </c>
      <c r="F98" s="84"/>
      <c r="G98" s="84"/>
      <c r="H98" s="84"/>
      <c r="I98" s="84">
        <f>SUM(I99:I106)</f>
        <v>93000000</v>
      </c>
      <c r="J98" s="84">
        <f>SUM(J99:J106)</f>
        <v>1156000000</v>
      </c>
      <c r="K98" s="101"/>
      <c r="L98" s="101">
        <f t="shared" si="31"/>
        <v>100</v>
      </c>
      <c r="M98" s="101">
        <f t="shared" si="32"/>
        <v>1243.010752688172</v>
      </c>
    </row>
    <row r="99" spans="1:14" ht="24" x14ac:dyDescent="0.25">
      <c r="A99" s="98"/>
      <c r="B99" s="116" t="s">
        <v>262</v>
      </c>
      <c r="C99" s="84"/>
      <c r="D99" s="84"/>
      <c r="E99" s="84"/>
      <c r="F99" s="84"/>
      <c r="G99" s="84"/>
      <c r="H99" s="84"/>
      <c r="I99" s="84"/>
      <c r="J99" s="84">
        <v>10000000</v>
      </c>
      <c r="K99" s="101"/>
      <c r="L99" s="101" t="str">
        <f t="shared" si="31"/>
        <v/>
      </c>
      <c r="M99" s="101"/>
    </row>
    <row r="100" spans="1:14" x14ac:dyDescent="0.25">
      <c r="A100" s="98"/>
      <c r="B100" s="110" t="s">
        <v>145</v>
      </c>
      <c r="C100" s="84">
        <v>6334000</v>
      </c>
      <c r="D100" s="112">
        <v>9000000</v>
      </c>
      <c r="E100" s="84">
        <v>2561480</v>
      </c>
      <c r="F100" s="84"/>
      <c r="G100" s="84"/>
      <c r="H100" s="84"/>
      <c r="I100" s="80">
        <f t="shared" ref="I100:I125" si="36">+D100+F100+G100</f>
        <v>9000000</v>
      </c>
      <c r="J100" s="84">
        <v>0</v>
      </c>
      <c r="K100" s="101"/>
      <c r="L100" s="101">
        <f t="shared" si="31"/>
        <v>100</v>
      </c>
      <c r="M100" s="101"/>
    </row>
    <row r="101" spans="1:14" x14ac:dyDescent="0.25">
      <c r="A101" s="98"/>
      <c r="B101" s="110" t="s">
        <v>132</v>
      </c>
      <c r="C101" s="84">
        <v>8000000</v>
      </c>
      <c r="D101" s="112"/>
      <c r="E101" s="84"/>
      <c r="F101" s="84"/>
      <c r="G101" s="84"/>
      <c r="H101" s="84"/>
      <c r="I101" s="80">
        <f t="shared" si="36"/>
        <v>0</v>
      </c>
      <c r="J101" s="84">
        <v>0</v>
      </c>
      <c r="K101" s="101"/>
      <c r="L101" s="101" t="str">
        <f t="shared" si="31"/>
        <v/>
      </c>
      <c r="M101" s="101"/>
    </row>
    <row r="102" spans="1:14" x14ac:dyDescent="0.25">
      <c r="A102" s="98"/>
      <c r="B102" s="110" t="s">
        <v>146</v>
      </c>
      <c r="C102" s="84">
        <v>10000000</v>
      </c>
      <c r="D102" s="112">
        <v>10000000</v>
      </c>
      <c r="E102" s="84"/>
      <c r="F102" s="84"/>
      <c r="G102" s="84"/>
      <c r="H102" s="84"/>
      <c r="I102" s="80">
        <f t="shared" si="36"/>
        <v>10000000</v>
      </c>
      <c r="J102" s="84">
        <v>10000000</v>
      </c>
      <c r="K102" s="101"/>
      <c r="L102" s="101">
        <f t="shared" si="31"/>
        <v>100</v>
      </c>
      <c r="M102" s="101">
        <f t="shared" si="32"/>
        <v>100</v>
      </c>
    </row>
    <row r="103" spans="1:14" x14ac:dyDescent="0.25">
      <c r="A103" s="98"/>
      <c r="B103" s="110" t="s">
        <v>325</v>
      </c>
      <c r="C103" s="84"/>
      <c r="D103" s="112"/>
      <c r="E103" s="84"/>
      <c r="F103" s="84"/>
      <c r="G103" s="84"/>
      <c r="H103" s="84"/>
      <c r="I103" s="80"/>
      <c r="J103" s="84">
        <v>1065000000</v>
      </c>
      <c r="K103" s="101"/>
      <c r="L103" s="101"/>
      <c r="M103" s="101"/>
    </row>
    <row r="104" spans="1:14" ht="24" x14ac:dyDescent="0.25">
      <c r="A104" s="98"/>
      <c r="B104" s="110" t="s">
        <v>147</v>
      </c>
      <c r="C104" s="84">
        <v>70000000</v>
      </c>
      <c r="D104" s="112">
        <v>74000000</v>
      </c>
      <c r="E104" s="84"/>
      <c r="F104" s="84"/>
      <c r="G104" s="84"/>
      <c r="H104" s="84"/>
      <c r="I104" s="80">
        <f t="shared" si="36"/>
        <v>74000000</v>
      </c>
      <c r="J104" s="84">
        <v>71000000</v>
      </c>
      <c r="K104" s="101"/>
      <c r="L104" s="101">
        <f t="shared" si="31"/>
        <v>100</v>
      </c>
      <c r="M104" s="101">
        <f t="shared" si="32"/>
        <v>95.945945945945937</v>
      </c>
    </row>
    <row r="105" spans="1:14" x14ac:dyDescent="0.25">
      <c r="A105" s="98"/>
      <c r="B105" s="110" t="s">
        <v>244</v>
      </c>
      <c r="C105" s="84">
        <v>13950000</v>
      </c>
      <c r="D105" s="84">
        <v>0</v>
      </c>
      <c r="E105" s="84"/>
      <c r="F105" s="84"/>
      <c r="G105" s="84"/>
      <c r="H105" s="84"/>
      <c r="I105" s="80">
        <f t="shared" si="36"/>
        <v>0</v>
      </c>
      <c r="J105" s="84">
        <v>0</v>
      </c>
      <c r="K105" s="101"/>
      <c r="L105" s="101" t="str">
        <f t="shared" si="31"/>
        <v/>
      </c>
      <c r="M105" s="101"/>
    </row>
    <row r="106" spans="1:14" x14ac:dyDescent="0.25">
      <c r="A106" s="98"/>
      <c r="B106" s="110" t="s">
        <v>245</v>
      </c>
      <c r="C106" s="84">
        <v>8649000</v>
      </c>
      <c r="D106" s="84">
        <v>0</v>
      </c>
      <c r="E106" s="84"/>
      <c r="F106" s="84"/>
      <c r="G106" s="84"/>
      <c r="H106" s="84"/>
      <c r="I106" s="80">
        <f t="shared" si="36"/>
        <v>0</v>
      </c>
      <c r="J106" s="84">
        <v>0</v>
      </c>
      <c r="K106" s="101"/>
      <c r="L106" s="101" t="str">
        <f t="shared" si="31"/>
        <v/>
      </c>
      <c r="M106" s="101"/>
    </row>
    <row r="107" spans="1:14" ht="24" x14ac:dyDescent="0.25">
      <c r="A107" s="98"/>
      <c r="B107" s="116" t="s">
        <v>119</v>
      </c>
      <c r="C107" s="103"/>
      <c r="D107" s="80">
        <v>1000000</v>
      </c>
      <c r="E107" s="80">
        <v>1000000</v>
      </c>
      <c r="F107" s="80"/>
      <c r="G107" s="80"/>
      <c r="H107" s="80"/>
      <c r="I107" s="80">
        <f t="shared" si="36"/>
        <v>1000000</v>
      </c>
      <c r="J107" s="103">
        <v>0</v>
      </c>
      <c r="K107" s="101">
        <f t="shared" si="33"/>
        <v>100</v>
      </c>
      <c r="L107" s="101">
        <f t="shared" si="31"/>
        <v>100</v>
      </c>
      <c r="M107" s="101"/>
    </row>
    <row r="108" spans="1:14" ht="48" x14ac:dyDescent="0.25">
      <c r="A108" s="98"/>
      <c r="B108" s="116" t="s">
        <v>243</v>
      </c>
      <c r="C108" s="84"/>
      <c r="D108" s="84">
        <v>108168000</v>
      </c>
      <c r="E108" s="84">
        <v>108168000</v>
      </c>
      <c r="F108" s="84"/>
      <c r="G108" s="84"/>
      <c r="H108" s="84"/>
      <c r="I108" s="80">
        <f t="shared" si="36"/>
        <v>108168000</v>
      </c>
      <c r="J108" s="84">
        <v>0</v>
      </c>
      <c r="K108" s="101">
        <f t="shared" si="33"/>
        <v>100</v>
      </c>
      <c r="L108" s="101">
        <f t="shared" si="31"/>
        <v>100</v>
      </c>
      <c r="M108" s="101"/>
    </row>
    <row r="109" spans="1:14" s="121" customFormat="1" ht="14.25" x14ac:dyDescent="0.25">
      <c r="A109" s="98"/>
      <c r="B109" s="122" t="s">
        <v>309</v>
      </c>
      <c r="C109" s="103"/>
      <c r="D109" s="103">
        <f>+D110</f>
        <v>12000000</v>
      </c>
      <c r="E109" s="103"/>
      <c r="F109" s="103"/>
      <c r="G109" s="103"/>
      <c r="H109" s="103"/>
      <c r="I109" s="82">
        <f>+I110</f>
        <v>12000000</v>
      </c>
      <c r="J109" s="103"/>
      <c r="K109" s="107"/>
      <c r="L109" s="107">
        <f t="shared" si="31"/>
        <v>100</v>
      </c>
      <c r="M109" s="107"/>
      <c r="N109" s="120"/>
    </row>
    <row r="110" spans="1:14" x14ac:dyDescent="0.25">
      <c r="A110" s="98"/>
      <c r="B110" s="116" t="s">
        <v>311</v>
      </c>
      <c r="C110" s="84"/>
      <c r="D110" s="84">
        <v>12000000</v>
      </c>
      <c r="E110" s="84"/>
      <c r="F110" s="84"/>
      <c r="G110" s="84"/>
      <c r="H110" s="84"/>
      <c r="I110" s="80">
        <v>12000000</v>
      </c>
      <c r="J110" s="84"/>
      <c r="K110" s="101"/>
      <c r="L110" s="101">
        <f t="shared" si="31"/>
        <v>100</v>
      </c>
      <c r="M110" s="101"/>
    </row>
    <row r="111" spans="1:14" x14ac:dyDescent="0.25">
      <c r="A111" s="98" t="s">
        <v>26</v>
      </c>
      <c r="B111" s="109" t="s">
        <v>27</v>
      </c>
      <c r="C111" s="103">
        <f>+C112+C113+C121+C122+C125+C123+C124+C126+C127+C128</f>
        <v>722627061</v>
      </c>
      <c r="D111" s="103">
        <f t="shared" ref="D111:J111" si="37">+D112+D113+D121+D122+D125+D123+D124+D126+D127+D128</f>
        <v>1832109880</v>
      </c>
      <c r="E111" s="103">
        <f t="shared" si="37"/>
        <v>647343535</v>
      </c>
      <c r="F111" s="103">
        <f t="shared" si="37"/>
        <v>90000000</v>
      </c>
      <c r="G111" s="103">
        <f t="shared" si="37"/>
        <v>-10000000</v>
      </c>
      <c r="H111" s="103">
        <f t="shared" si="37"/>
        <v>0</v>
      </c>
      <c r="I111" s="103">
        <f t="shared" si="37"/>
        <v>1832109880</v>
      </c>
      <c r="J111" s="103">
        <f t="shared" si="37"/>
        <v>1725000000</v>
      </c>
      <c r="K111" s="101">
        <f t="shared" si="33"/>
        <v>35.333226574816571</v>
      </c>
      <c r="L111" s="101">
        <f t="shared" si="31"/>
        <v>100</v>
      </c>
      <c r="M111" s="101">
        <f t="shared" si="32"/>
        <v>94.1537414775581</v>
      </c>
    </row>
    <row r="112" spans="1:14" x14ac:dyDescent="0.25">
      <c r="A112" s="98"/>
      <c r="B112" s="110" t="s">
        <v>33</v>
      </c>
      <c r="C112" s="80">
        <v>120000000</v>
      </c>
      <c r="D112" s="80">
        <f>2*60000000</f>
        <v>120000000</v>
      </c>
      <c r="E112" s="80">
        <v>12920000</v>
      </c>
      <c r="F112" s="80"/>
      <c r="G112" s="80"/>
      <c r="H112" s="80"/>
      <c r="I112" s="80">
        <f t="shared" si="36"/>
        <v>120000000</v>
      </c>
      <c r="J112" s="80">
        <v>120000000</v>
      </c>
      <c r="K112" s="101">
        <f t="shared" si="33"/>
        <v>10.766666666666666</v>
      </c>
      <c r="L112" s="101">
        <f t="shared" si="31"/>
        <v>100</v>
      </c>
      <c r="M112" s="101">
        <f t="shared" si="32"/>
        <v>100</v>
      </c>
    </row>
    <row r="113" spans="1:13" x14ac:dyDescent="0.25">
      <c r="A113" s="98"/>
      <c r="B113" s="110" t="s">
        <v>148</v>
      </c>
      <c r="C113" s="118">
        <f>SUM(C114:C120)</f>
        <v>482837061</v>
      </c>
      <c r="D113" s="118">
        <f>SUM(D114:D120)</f>
        <v>531114000</v>
      </c>
      <c r="E113" s="118">
        <f t="shared" ref="E113:G113" si="38">SUM(E114:E120)</f>
        <v>356427655</v>
      </c>
      <c r="F113" s="118">
        <f t="shared" si="38"/>
        <v>90000000</v>
      </c>
      <c r="G113" s="118">
        <f t="shared" si="38"/>
        <v>-10000000</v>
      </c>
      <c r="H113" s="118"/>
      <c r="I113" s="118">
        <f>SUM(I114:I120)</f>
        <v>531114000</v>
      </c>
      <c r="J113" s="118">
        <f>SUM(J114:J120)</f>
        <v>540000000</v>
      </c>
      <c r="K113" s="101">
        <f t="shared" si="33"/>
        <v>67.10944448837725</v>
      </c>
      <c r="L113" s="101">
        <f t="shared" si="31"/>
        <v>100</v>
      </c>
      <c r="M113" s="101">
        <f t="shared" si="32"/>
        <v>101.67308713383566</v>
      </c>
    </row>
    <row r="114" spans="1:13" ht="24" x14ac:dyDescent="0.25">
      <c r="A114" s="98"/>
      <c r="B114" s="110" t="s">
        <v>326</v>
      </c>
      <c r="C114" s="84">
        <v>270000000</v>
      </c>
      <c r="D114" s="123">
        <v>163000000</v>
      </c>
      <c r="E114" s="84">
        <v>229989136</v>
      </c>
      <c r="F114" s="84">
        <v>90000000</v>
      </c>
      <c r="G114" s="84"/>
      <c r="H114" s="84"/>
      <c r="I114" s="80">
        <v>163000000</v>
      </c>
      <c r="J114" s="84">
        <v>130000000</v>
      </c>
      <c r="K114" s="101">
        <f t="shared" si="33"/>
        <v>141.09762944785277</v>
      </c>
      <c r="L114" s="101">
        <f t="shared" si="31"/>
        <v>100</v>
      </c>
      <c r="M114" s="101">
        <f t="shared" si="32"/>
        <v>79.754601226993856</v>
      </c>
    </row>
    <row r="115" spans="1:13" x14ac:dyDescent="0.25">
      <c r="A115" s="98"/>
      <c r="B115" s="110" t="s">
        <v>327</v>
      </c>
      <c r="C115" s="84"/>
      <c r="D115" s="123">
        <v>127114000</v>
      </c>
      <c r="E115" s="84"/>
      <c r="F115" s="84"/>
      <c r="G115" s="84"/>
      <c r="H115" s="84"/>
      <c r="I115" s="80">
        <v>127114000</v>
      </c>
      <c r="J115" s="84">
        <v>180000000</v>
      </c>
      <c r="K115" s="101"/>
      <c r="L115" s="101">
        <f t="shared" si="31"/>
        <v>100</v>
      </c>
      <c r="M115" s="101"/>
    </row>
    <row r="116" spans="1:13" x14ac:dyDescent="0.25">
      <c r="A116" s="98"/>
      <c r="B116" s="110" t="s">
        <v>35</v>
      </c>
      <c r="C116" s="84">
        <v>19000000</v>
      </c>
      <c r="D116" s="123">
        <v>31000000</v>
      </c>
      <c r="E116" s="84">
        <v>910480</v>
      </c>
      <c r="F116" s="84"/>
      <c r="G116" s="84"/>
      <c r="H116" s="84"/>
      <c r="I116" s="80">
        <f t="shared" si="36"/>
        <v>31000000</v>
      </c>
      <c r="J116" s="84">
        <v>50000000</v>
      </c>
      <c r="K116" s="101">
        <f t="shared" si="33"/>
        <v>2.9370322580645163</v>
      </c>
      <c r="L116" s="101">
        <f t="shared" si="31"/>
        <v>100</v>
      </c>
      <c r="M116" s="101">
        <f t="shared" si="32"/>
        <v>161.29032258064515</v>
      </c>
    </row>
    <row r="117" spans="1:13" x14ac:dyDescent="0.25">
      <c r="A117" s="98"/>
      <c r="B117" s="110" t="s">
        <v>36</v>
      </c>
      <c r="C117" s="84">
        <v>64226160</v>
      </c>
      <c r="D117" s="123">
        <v>70000000</v>
      </c>
      <c r="E117" s="84">
        <v>43886381</v>
      </c>
      <c r="F117" s="84"/>
      <c r="G117" s="84">
        <v>-10000000</v>
      </c>
      <c r="H117" s="84"/>
      <c r="I117" s="80">
        <v>70000000</v>
      </c>
      <c r="J117" s="84">
        <v>80000000</v>
      </c>
      <c r="K117" s="101">
        <f t="shared" si="33"/>
        <v>62.694830000000003</v>
      </c>
      <c r="L117" s="101">
        <f t="shared" si="31"/>
        <v>100</v>
      </c>
      <c r="M117" s="101">
        <f t="shared" si="32"/>
        <v>114.28571428571428</v>
      </c>
    </row>
    <row r="118" spans="1:13" ht="24" x14ac:dyDescent="0.25">
      <c r="A118" s="98"/>
      <c r="B118" s="110" t="s">
        <v>37</v>
      </c>
      <c r="C118" s="84">
        <v>89610901</v>
      </c>
      <c r="D118" s="123">
        <v>100000000</v>
      </c>
      <c r="E118" s="84">
        <v>51641658</v>
      </c>
      <c r="F118" s="84"/>
      <c r="G118" s="84"/>
      <c r="H118" s="84"/>
      <c r="I118" s="80">
        <f t="shared" si="36"/>
        <v>100000000</v>
      </c>
      <c r="J118" s="84">
        <v>90000000</v>
      </c>
      <c r="K118" s="101">
        <f t="shared" si="33"/>
        <v>51.641658</v>
      </c>
      <c r="L118" s="101">
        <f t="shared" si="31"/>
        <v>100</v>
      </c>
      <c r="M118" s="101">
        <f t="shared" si="32"/>
        <v>90</v>
      </c>
    </row>
    <row r="119" spans="1:13" x14ac:dyDescent="0.25">
      <c r="A119" s="98"/>
      <c r="B119" s="110" t="s">
        <v>38</v>
      </c>
      <c r="C119" s="84">
        <v>30000000</v>
      </c>
      <c r="D119" s="123">
        <v>30000000</v>
      </c>
      <c r="E119" s="84">
        <v>30000000</v>
      </c>
      <c r="F119" s="84"/>
      <c r="G119" s="84"/>
      <c r="H119" s="84"/>
      <c r="I119" s="80">
        <f t="shared" si="36"/>
        <v>30000000</v>
      </c>
      <c r="J119" s="84"/>
      <c r="K119" s="101">
        <f t="shared" si="33"/>
        <v>100</v>
      </c>
      <c r="L119" s="101">
        <f t="shared" si="31"/>
        <v>100</v>
      </c>
      <c r="M119" s="101">
        <f t="shared" si="32"/>
        <v>0</v>
      </c>
    </row>
    <row r="120" spans="1:13" x14ac:dyDescent="0.25">
      <c r="A120" s="98"/>
      <c r="B120" s="110" t="s">
        <v>39</v>
      </c>
      <c r="C120" s="84">
        <v>10000000</v>
      </c>
      <c r="D120" s="123">
        <v>10000000</v>
      </c>
      <c r="E120" s="84"/>
      <c r="F120" s="84"/>
      <c r="G120" s="84"/>
      <c r="H120" s="84"/>
      <c r="I120" s="80">
        <f t="shared" si="36"/>
        <v>10000000</v>
      </c>
      <c r="J120" s="84">
        <v>10000000</v>
      </c>
      <c r="K120" s="101"/>
      <c r="L120" s="101">
        <f t="shared" si="31"/>
        <v>100</v>
      </c>
      <c r="M120" s="101">
        <f t="shared" si="32"/>
        <v>100</v>
      </c>
    </row>
    <row r="121" spans="1:13" ht="36" x14ac:dyDescent="0.25">
      <c r="A121" s="98"/>
      <c r="B121" s="116" t="s">
        <v>149</v>
      </c>
      <c r="C121" s="103"/>
      <c r="D121" s="113">
        <v>85592442</v>
      </c>
      <c r="E121" s="84">
        <v>85592442</v>
      </c>
      <c r="F121" s="84"/>
      <c r="G121" s="84"/>
      <c r="H121" s="84"/>
      <c r="I121" s="80">
        <f t="shared" si="36"/>
        <v>85592442</v>
      </c>
      <c r="J121" s="103"/>
      <c r="K121" s="101">
        <f t="shared" si="33"/>
        <v>100</v>
      </c>
      <c r="L121" s="101">
        <f t="shared" si="31"/>
        <v>100</v>
      </c>
      <c r="M121" s="101"/>
    </row>
    <row r="122" spans="1:13" ht="36" x14ac:dyDescent="0.25">
      <c r="A122" s="98"/>
      <c r="B122" s="116" t="s">
        <v>150</v>
      </c>
      <c r="C122" s="103"/>
      <c r="D122" s="113">
        <v>62086438</v>
      </c>
      <c r="E122" s="84">
        <v>62086438</v>
      </c>
      <c r="F122" s="84"/>
      <c r="G122" s="84"/>
      <c r="H122" s="84"/>
      <c r="I122" s="80">
        <f t="shared" si="36"/>
        <v>62086438</v>
      </c>
      <c r="J122" s="103"/>
      <c r="K122" s="101">
        <f t="shared" si="33"/>
        <v>100</v>
      </c>
      <c r="L122" s="101">
        <f t="shared" si="31"/>
        <v>100</v>
      </c>
      <c r="M122" s="101"/>
    </row>
    <row r="123" spans="1:13" ht="36" x14ac:dyDescent="0.25">
      <c r="A123" s="98"/>
      <c r="B123" s="116" t="s">
        <v>266</v>
      </c>
      <c r="C123" s="103"/>
      <c r="D123" s="113">
        <v>130317000</v>
      </c>
      <c r="E123" s="84">
        <v>130317000</v>
      </c>
      <c r="F123" s="84"/>
      <c r="G123" s="84"/>
      <c r="H123" s="84"/>
      <c r="I123" s="80">
        <f t="shared" si="36"/>
        <v>130317000</v>
      </c>
      <c r="J123" s="103"/>
      <c r="K123" s="101"/>
      <c r="L123" s="101">
        <f t="shared" si="31"/>
        <v>100</v>
      </c>
      <c r="M123" s="101"/>
    </row>
    <row r="124" spans="1:13" ht="24" x14ac:dyDescent="0.25">
      <c r="A124" s="98"/>
      <c r="B124" s="116" t="s">
        <v>277</v>
      </c>
      <c r="C124" s="103"/>
      <c r="D124" s="113">
        <v>870000000</v>
      </c>
      <c r="E124" s="84"/>
      <c r="F124" s="84"/>
      <c r="G124" s="84"/>
      <c r="H124" s="84"/>
      <c r="I124" s="80">
        <f t="shared" si="36"/>
        <v>870000000</v>
      </c>
      <c r="J124" s="103"/>
      <c r="K124" s="101"/>
      <c r="L124" s="101">
        <f t="shared" si="31"/>
        <v>100</v>
      </c>
      <c r="M124" s="101"/>
    </row>
    <row r="125" spans="1:13" ht="24" x14ac:dyDescent="0.25">
      <c r="A125" s="99"/>
      <c r="B125" s="110" t="s">
        <v>119</v>
      </c>
      <c r="C125" s="84"/>
      <c r="D125" s="80">
        <v>33000000</v>
      </c>
      <c r="E125" s="84"/>
      <c r="F125" s="84"/>
      <c r="G125" s="84"/>
      <c r="H125" s="84"/>
      <c r="I125" s="80">
        <f t="shared" si="36"/>
        <v>33000000</v>
      </c>
      <c r="J125" s="84"/>
      <c r="K125" s="101"/>
      <c r="L125" s="101">
        <f t="shared" si="31"/>
        <v>100</v>
      </c>
      <c r="M125" s="101"/>
    </row>
    <row r="126" spans="1:13" x14ac:dyDescent="0.25">
      <c r="A126" s="99"/>
      <c r="B126" s="110" t="s">
        <v>246</v>
      </c>
      <c r="C126" s="84">
        <v>76500000</v>
      </c>
      <c r="D126" s="84"/>
      <c r="E126" s="84"/>
      <c r="F126" s="84"/>
      <c r="G126" s="84"/>
      <c r="H126" s="84"/>
      <c r="I126" s="84"/>
      <c r="J126" s="84"/>
      <c r="K126" s="101"/>
      <c r="L126" s="101" t="str">
        <f t="shared" si="31"/>
        <v/>
      </c>
      <c r="M126" s="101"/>
    </row>
    <row r="127" spans="1:13" x14ac:dyDescent="0.25">
      <c r="A127" s="99"/>
      <c r="B127" s="110" t="s">
        <v>247</v>
      </c>
      <c r="C127" s="84">
        <v>43290000</v>
      </c>
      <c r="D127" s="84"/>
      <c r="E127" s="84"/>
      <c r="F127" s="84"/>
      <c r="G127" s="84"/>
      <c r="H127" s="84"/>
      <c r="I127" s="84"/>
      <c r="J127" s="84"/>
      <c r="K127" s="101"/>
      <c r="L127" s="101" t="str">
        <f t="shared" si="31"/>
        <v/>
      </c>
      <c r="M127" s="101"/>
    </row>
    <row r="128" spans="1:13" x14ac:dyDescent="0.25">
      <c r="A128" s="99"/>
      <c r="B128" s="116" t="s">
        <v>328</v>
      </c>
      <c r="C128" s="84"/>
      <c r="D128" s="84"/>
      <c r="E128" s="84"/>
      <c r="F128" s="84"/>
      <c r="G128" s="84"/>
      <c r="H128" s="84"/>
      <c r="I128" s="84"/>
      <c r="J128" s="84">
        <v>1065000000</v>
      </c>
      <c r="K128" s="101"/>
      <c r="L128" s="101"/>
      <c r="M128" s="101"/>
    </row>
    <row r="129" spans="1:13" x14ac:dyDescent="0.25">
      <c r="A129" s="98" t="s">
        <v>28</v>
      </c>
      <c r="B129" s="109" t="s">
        <v>29</v>
      </c>
      <c r="C129" s="103">
        <f>+C130+C131+C139+C137+C138</f>
        <v>3687555348</v>
      </c>
      <c r="D129" s="103">
        <f t="shared" ref="D129:J129" si="39">+D130+D131+D139+D137+D138</f>
        <v>4181873120</v>
      </c>
      <c r="E129" s="103">
        <f t="shared" si="39"/>
        <v>2539836183</v>
      </c>
      <c r="F129" s="103">
        <f t="shared" si="39"/>
        <v>0</v>
      </c>
      <c r="G129" s="103">
        <f t="shared" si="39"/>
        <v>-2965000</v>
      </c>
      <c r="H129" s="103">
        <f t="shared" si="39"/>
        <v>0</v>
      </c>
      <c r="I129" s="103">
        <f t="shared" si="39"/>
        <v>4181873120</v>
      </c>
      <c r="J129" s="103">
        <f t="shared" si="39"/>
        <v>4398000000</v>
      </c>
      <c r="K129" s="107">
        <f t="shared" si="33"/>
        <v>60.734415179961267</v>
      </c>
      <c r="L129" s="107">
        <f t="shared" si="31"/>
        <v>100</v>
      </c>
      <c r="M129" s="107">
        <f t="shared" si="32"/>
        <v>105.16818358181081</v>
      </c>
    </row>
    <row r="130" spans="1:13" x14ac:dyDescent="0.25">
      <c r="A130" s="98"/>
      <c r="B130" s="110" t="s">
        <v>143</v>
      </c>
      <c r="C130" s="80">
        <v>54000000</v>
      </c>
      <c r="D130" s="80">
        <v>54000000</v>
      </c>
      <c r="E130" s="80">
        <v>52735200</v>
      </c>
      <c r="F130" s="80"/>
      <c r="G130" s="80"/>
      <c r="H130" s="80"/>
      <c r="I130" s="80">
        <f t="shared" ref="I130" si="40">+D130+F130+G130</f>
        <v>54000000</v>
      </c>
      <c r="J130" s="80">
        <v>54000000</v>
      </c>
      <c r="K130" s="101">
        <f t="shared" si="33"/>
        <v>97.657777777777781</v>
      </c>
      <c r="L130" s="101">
        <f t="shared" si="31"/>
        <v>100</v>
      </c>
      <c r="M130" s="101">
        <f t="shared" si="32"/>
        <v>100</v>
      </c>
    </row>
    <row r="131" spans="1:13" x14ac:dyDescent="0.25">
      <c r="A131" s="98"/>
      <c r="B131" s="110" t="s">
        <v>157</v>
      </c>
      <c r="C131" s="118">
        <f>SUM(C132:C136)</f>
        <v>3527740292</v>
      </c>
      <c r="D131" s="118">
        <f>SUM(D132:D136)</f>
        <v>4017035000</v>
      </c>
      <c r="E131" s="118">
        <f t="shared" ref="E131:I131" si="41">SUM(E132:E136)</f>
        <v>2376262863</v>
      </c>
      <c r="F131" s="118">
        <f t="shared" si="41"/>
        <v>0</v>
      </c>
      <c r="G131" s="118">
        <f t="shared" si="41"/>
        <v>-2965000</v>
      </c>
      <c r="H131" s="118"/>
      <c r="I131" s="118">
        <f t="shared" si="41"/>
        <v>4017035000</v>
      </c>
      <c r="J131" s="118">
        <f>SUM(J132:J136)</f>
        <v>3844000000</v>
      </c>
      <c r="K131" s="101">
        <f t="shared" si="33"/>
        <v>59.154646723267291</v>
      </c>
      <c r="L131" s="101">
        <f t="shared" si="31"/>
        <v>100</v>
      </c>
      <c r="M131" s="101">
        <f t="shared" si="32"/>
        <v>95.692469694687759</v>
      </c>
    </row>
    <row r="132" spans="1:13" x14ac:dyDescent="0.25">
      <c r="A132" s="98"/>
      <c r="B132" s="110" t="s">
        <v>158</v>
      </c>
      <c r="C132" s="84">
        <v>113695800</v>
      </c>
      <c r="D132" s="118">
        <v>150000000</v>
      </c>
      <c r="E132" s="84">
        <v>40900000</v>
      </c>
      <c r="F132" s="84"/>
      <c r="G132" s="84"/>
      <c r="H132" s="84"/>
      <c r="I132" s="80">
        <f t="shared" ref="I132:I151" si="42">+D132+F132+G132</f>
        <v>150000000</v>
      </c>
      <c r="J132" s="84">
        <v>149000000</v>
      </c>
      <c r="K132" s="101">
        <f t="shared" si="33"/>
        <v>27.266666666666666</v>
      </c>
      <c r="L132" s="101">
        <f t="shared" si="31"/>
        <v>100</v>
      </c>
      <c r="M132" s="101">
        <f t="shared" si="32"/>
        <v>99.333333333333329</v>
      </c>
    </row>
    <row r="133" spans="1:13" x14ac:dyDescent="0.25">
      <c r="A133" s="98"/>
      <c r="B133" s="110" t="s">
        <v>159</v>
      </c>
      <c r="C133" s="84">
        <v>32564600</v>
      </c>
      <c r="D133" s="118">
        <v>39000000</v>
      </c>
      <c r="E133" s="84">
        <v>18033000</v>
      </c>
      <c r="F133" s="84"/>
      <c r="G133" s="84">
        <v>-2000000</v>
      </c>
      <c r="H133" s="84"/>
      <c r="I133" s="80">
        <v>39000000</v>
      </c>
      <c r="J133" s="84">
        <v>41000000</v>
      </c>
      <c r="K133" s="101">
        <f t="shared" si="33"/>
        <v>46.238461538461536</v>
      </c>
      <c r="L133" s="101">
        <f t="shared" si="31"/>
        <v>100</v>
      </c>
      <c r="M133" s="101">
        <f t="shared" si="32"/>
        <v>105.12820512820514</v>
      </c>
    </row>
    <row r="134" spans="1:13" x14ac:dyDescent="0.25">
      <c r="A134" s="98"/>
      <c r="B134" s="110" t="s">
        <v>160</v>
      </c>
      <c r="C134" s="84">
        <v>8280000</v>
      </c>
      <c r="D134" s="118">
        <v>18035000</v>
      </c>
      <c r="E134" s="84"/>
      <c r="F134" s="84"/>
      <c r="G134" s="84">
        <v>-965000</v>
      </c>
      <c r="H134" s="84"/>
      <c r="I134" s="80">
        <v>18035000</v>
      </c>
      <c r="J134" s="84">
        <v>16000000</v>
      </c>
      <c r="K134" s="101"/>
      <c r="L134" s="101">
        <f t="shared" si="31"/>
        <v>100</v>
      </c>
      <c r="M134" s="101">
        <f t="shared" si="32"/>
        <v>88.716384807319102</v>
      </c>
    </row>
    <row r="135" spans="1:13" x14ac:dyDescent="0.25">
      <c r="A135" s="98"/>
      <c r="B135" s="110" t="s">
        <v>161</v>
      </c>
      <c r="C135" s="84">
        <v>10000000</v>
      </c>
      <c r="D135" s="118">
        <v>10000000</v>
      </c>
      <c r="E135" s="84"/>
      <c r="F135" s="84"/>
      <c r="G135" s="84"/>
      <c r="H135" s="84"/>
      <c r="I135" s="80">
        <f t="shared" si="42"/>
        <v>10000000</v>
      </c>
      <c r="J135" s="84">
        <v>10000000</v>
      </c>
      <c r="K135" s="101"/>
      <c r="L135" s="101">
        <f t="shared" si="31"/>
        <v>100</v>
      </c>
      <c r="M135" s="101">
        <f t="shared" si="32"/>
        <v>100</v>
      </c>
    </row>
    <row r="136" spans="1:13" x14ac:dyDescent="0.25">
      <c r="A136" s="98"/>
      <c r="B136" s="110" t="s">
        <v>162</v>
      </c>
      <c r="C136" s="84">
        <v>3363199892</v>
      </c>
      <c r="D136" s="118">
        <v>3800000000</v>
      </c>
      <c r="E136" s="84">
        <v>2317329863</v>
      </c>
      <c r="F136" s="84"/>
      <c r="G136" s="84"/>
      <c r="H136" s="84"/>
      <c r="I136" s="80">
        <f t="shared" si="42"/>
        <v>3800000000</v>
      </c>
      <c r="J136" s="84">
        <v>3628000000</v>
      </c>
      <c r="K136" s="101">
        <f t="shared" si="33"/>
        <v>60.982364815789467</v>
      </c>
      <c r="L136" s="101">
        <f t="shared" si="31"/>
        <v>100</v>
      </c>
      <c r="M136" s="101">
        <f t="shared" si="32"/>
        <v>95.473684210526315</v>
      </c>
    </row>
    <row r="137" spans="1:13" x14ac:dyDescent="0.25">
      <c r="A137" s="98"/>
      <c r="B137" s="116" t="s">
        <v>251</v>
      </c>
      <c r="C137" s="84">
        <v>105815056</v>
      </c>
      <c r="D137" s="118"/>
      <c r="E137" s="84"/>
      <c r="F137" s="84"/>
      <c r="G137" s="84"/>
      <c r="H137" s="84"/>
      <c r="I137" s="80">
        <f t="shared" si="42"/>
        <v>0</v>
      </c>
      <c r="J137" s="84"/>
      <c r="K137" s="101"/>
      <c r="L137" s="101" t="str">
        <f t="shared" si="31"/>
        <v/>
      </c>
      <c r="M137" s="101"/>
    </row>
    <row r="138" spans="1:13" x14ac:dyDescent="0.25">
      <c r="A138" s="98"/>
      <c r="B138" s="116" t="s">
        <v>329</v>
      </c>
      <c r="C138" s="84"/>
      <c r="D138" s="118"/>
      <c r="E138" s="84"/>
      <c r="F138" s="84"/>
      <c r="G138" s="84"/>
      <c r="H138" s="84"/>
      <c r="I138" s="80"/>
      <c r="J138" s="84">
        <v>500000000</v>
      </c>
      <c r="K138" s="101"/>
      <c r="L138" s="101" t="str">
        <f t="shared" si="31"/>
        <v/>
      </c>
      <c r="M138" s="101"/>
    </row>
    <row r="139" spans="1:13" ht="45" customHeight="1" x14ac:dyDescent="0.25">
      <c r="A139" s="98"/>
      <c r="B139" s="116" t="s">
        <v>163</v>
      </c>
      <c r="C139" s="84"/>
      <c r="D139" s="114">
        <v>110838120</v>
      </c>
      <c r="E139" s="84">
        <v>110838120</v>
      </c>
      <c r="F139" s="84"/>
      <c r="G139" s="84"/>
      <c r="H139" s="84"/>
      <c r="I139" s="80">
        <f t="shared" si="42"/>
        <v>110838120</v>
      </c>
      <c r="J139" s="114"/>
      <c r="K139" s="101">
        <f t="shared" si="33"/>
        <v>100</v>
      </c>
      <c r="L139" s="101">
        <f t="shared" si="31"/>
        <v>100</v>
      </c>
      <c r="M139" s="101"/>
    </row>
    <row r="140" spans="1:13" x14ac:dyDescent="0.25">
      <c r="A140" s="98" t="s">
        <v>30</v>
      </c>
      <c r="B140" s="109" t="s">
        <v>31</v>
      </c>
      <c r="C140" s="103">
        <f>+C141+C142+C148+C149+C151+C153+C152+C150+C146+C147</f>
        <v>431804255</v>
      </c>
      <c r="D140" s="103">
        <f t="shared" ref="D140:J140" si="43">+D141+D142+D148+D149+D151+D153+D152+D150+D146+D147</f>
        <v>462518000</v>
      </c>
      <c r="E140" s="103">
        <f t="shared" si="43"/>
        <v>353343005</v>
      </c>
      <c r="F140" s="103">
        <f t="shared" si="43"/>
        <v>0</v>
      </c>
      <c r="G140" s="103">
        <f t="shared" si="43"/>
        <v>0</v>
      </c>
      <c r="H140" s="103">
        <f t="shared" si="43"/>
        <v>0</v>
      </c>
      <c r="I140" s="103">
        <f t="shared" si="43"/>
        <v>462518000</v>
      </c>
      <c r="J140" s="103">
        <f t="shared" si="43"/>
        <v>422000000</v>
      </c>
      <c r="K140" s="101">
        <f t="shared" si="33"/>
        <v>76.395514336739325</v>
      </c>
      <c r="L140" s="101">
        <f t="shared" si="31"/>
        <v>100</v>
      </c>
      <c r="M140" s="101">
        <f t="shared" si="32"/>
        <v>91.239692293056706</v>
      </c>
    </row>
    <row r="141" spans="1:13" x14ac:dyDescent="0.25">
      <c r="A141" s="99"/>
      <c r="B141" s="110" t="s">
        <v>143</v>
      </c>
      <c r="C141" s="84">
        <v>24000000</v>
      </c>
      <c r="D141" s="80">
        <v>24000000</v>
      </c>
      <c r="E141" s="84">
        <v>3890000</v>
      </c>
      <c r="F141" s="84"/>
      <c r="G141" s="84"/>
      <c r="H141" s="84"/>
      <c r="I141" s="80">
        <f t="shared" si="42"/>
        <v>24000000</v>
      </c>
      <c r="J141" s="84">
        <v>24000000</v>
      </c>
      <c r="K141" s="101"/>
      <c r="L141" s="101">
        <f t="shared" ref="L141:L204" si="44">IFERROR(+I141/D141*100,"")</f>
        <v>100</v>
      </c>
      <c r="M141" s="101">
        <f t="shared" si="32"/>
        <v>100</v>
      </c>
    </row>
    <row r="142" spans="1:13" x14ac:dyDescent="0.25">
      <c r="A142" s="98"/>
      <c r="B142" s="110" t="s">
        <v>151</v>
      </c>
      <c r="C142" s="80">
        <f>SUM(C143:C145)</f>
        <v>345739320</v>
      </c>
      <c r="D142" s="80">
        <f>SUM(D143:D145)</f>
        <v>190000000</v>
      </c>
      <c r="E142" s="80">
        <f t="shared" ref="E142:J142" si="45">SUM(E143:E145)</f>
        <v>120935005</v>
      </c>
      <c r="F142" s="80">
        <f t="shared" si="45"/>
        <v>0</v>
      </c>
      <c r="G142" s="80">
        <f t="shared" si="45"/>
        <v>0</v>
      </c>
      <c r="H142" s="80"/>
      <c r="I142" s="80">
        <f t="shared" si="45"/>
        <v>190000000</v>
      </c>
      <c r="J142" s="80">
        <f t="shared" si="45"/>
        <v>276000000</v>
      </c>
      <c r="K142" s="101">
        <f t="shared" si="33"/>
        <v>63.65000263157895</v>
      </c>
      <c r="L142" s="101">
        <f t="shared" si="44"/>
        <v>100</v>
      </c>
      <c r="M142" s="101">
        <f t="shared" si="32"/>
        <v>145.26315789473685</v>
      </c>
    </row>
    <row r="143" spans="1:13" ht="24" x14ac:dyDescent="0.25">
      <c r="A143" s="98"/>
      <c r="B143" s="110" t="s">
        <v>152</v>
      </c>
      <c r="C143" s="84">
        <v>276913500</v>
      </c>
      <c r="D143" s="81">
        <v>135000000</v>
      </c>
      <c r="E143" s="84">
        <v>86347500</v>
      </c>
      <c r="F143" s="84"/>
      <c r="G143" s="84"/>
      <c r="H143" s="84"/>
      <c r="I143" s="80">
        <f t="shared" si="42"/>
        <v>135000000</v>
      </c>
      <c r="J143" s="84">
        <v>77000000</v>
      </c>
      <c r="K143" s="101">
        <f t="shared" si="33"/>
        <v>63.961111111111116</v>
      </c>
      <c r="L143" s="101">
        <f t="shared" si="44"/>
        <v>100</v>
      </c>
      <c r="M143" s="101">
        <f t="shared" si="32"/>
        <v>57.037037037037038</v>
      </c>
    </row>
    <row r="144" spans="1:13" x14ac:dyDescent="0.25">
      <c r="A144" s="98"/>
      <c r="B144" s="110" t="s">
        <v>153</v>
      </c>
      <c r="C144" s="84">
        <v>10000000</v>
      </c>
      <c r="D144" s="81">
        <v>10000000</v>
      </c>
      <c r="E144" s="84"/>
      <c r="F144" s="84"/>
      <c r="G144" s="84"/>
      <c r="H144" s="84"/>
      <c r="I144" s="80">
        <f t="shared" si="42"/>
        <v>10000000</v>
      </c>
      <c r="J144" s="84">
        <v>10000000</v>
      </c>
      <c r="K144" s="101"/>
      <c r="L144" s="101">
        <f t="shared" si="44"/>
        <v>100</v>
      </c>
      <c r="M144" s="101">
        <f t="shared" si="32"/>
        <v>100</v>
      </c>
    </row>
    <row r="145" spans="1:14" x14ac:dyDescent="0.25">
      <c r="A145" s="98"/>
      <c r="B145" s="110" t="s">
        <v>154</v>
      </c>
      <c r="C145" s="84">
        <v>58825820</v>
      </c>
      <c r="D145" s="81">
        <v>45000000</v>
      </c>
      <c r="E145" s="84">
        <v>34587505</v>
      </c>
      <c r="F145" s="84"/>
      <c r="G145" s="84"/>
      <c r="H145" s="84"/>
      <c r="I145" s="80">
        <f t="shared" si="42"/>
        <v>45000000</v>
      </c>
      <c r="J145" s="84">
        <v>189000000</v>
      </c>
      <c r="K145" s="101">
        <f t="shared" si="33"/>
        <v>76.861122222222221</v>
      </c>
      <c r="L145" s="101">
        <f t="shared" si="44"/>
        <v>100</v>
      </c>
      <c r="M145" s="101">
        <f t="shared" si="32"/>
        <v>420</v>
      </c>
    </row>
    <row r="146" spans="1:14" ht="24" x14ac:dyDescent="0.25">
      <c r="A146" s="98"/>
      <c r="B146" s="110" t="s">
        <v>290</v>
      </c>
      <c r="C146" s="84"/>
      <c r="D146" s="81"/>
      <c r="E146" s="84"/>
      <c r="F146" s="84"/>
      <c r="G146" s="84"/>
      <c r="H146" s="84"/>
      <c r="I146" s="80"/>
      <c r="J146" s="84">
        <v>99000000</v>
      </c>
      <c r="K146" s="101"/>
      <c r="L146" s="101" t="str">
        <f t="shared" si="44"/>
        <v/>
      </c>
      <c r="M146" s="101"/>
    </row>
    <row r="147" spans="1:14" x14ac:dyDescent="0.25">
      <c r="A147" s="98"/>
      <c r="B147" s="110" t="s">
        <v>291</v>
      </c>
      <c r="C147" s="84"/>
      <c r="D147" s="81"/>
      <c r="E147" s="84"/>
      <c r="F147" s="84"/>
      <c r="G147" s="84"/>
      <c r="H147" s="84"/>
      <c r="I147" s="80"/>
      <c r="J147" s="84">
        <v>23000000</v>
      </c>
      <c r="K147" s="101"/>
      <c r="L147" s="101" t="str">
        <f t="shared" si="44"/>
        <v/>
      </c>
      <c r="M147" s="101"/>
    </row>
    <row r="148" spans="1:14" ht="36" x14ac:dyDescent="0.25">
      <c r="A148" s="98"/>
      <c r="B148" s="110" t="s">
        <v>155</v>
      </c>
      <c r="C148" s="103"/>
      <c r="D148" s="114">
        <v>104300000</v>
      </c>
      <c r="E148" s="114">
        <v>104300000</v>
      </c>
      <c r="F148" s="114"/>
      <c r="G148" s="114"/>
      <c r="H148" s="114"/>
      <c r="I148" s="80">
        <f t="shared" si="42"/>
        <v>104300000</v>
      </c>
      <c r="J148" s="84">
        <v>0</v>
      </c>
      <c r="K148" s="101">
        <f t="shared" si="33"/>
        <v>100</v>
      </c>
      <c r="L148" s="101">
        <f t="shared" si="44"/>
        <v>100</v>
      </c>
      <c r="M148" s="101"/>
    </row>
    <row r="149" spans="1:14" ht="36" x14ac:dyDescent="0.25">
      <c r="A149" s="98"/>
      <c r="B149" s="110" t="s">
        <v>156</v>
      </c>
      <c r="C149" s="103"/>
      <c r="D149" s="113">
        <v>67785000</v>
      </c>
      <c r="E149" s="113">
        <v>67785000</v>
      </c>
      <c r="F149" s="113"/>
      <c r="G149" s="113"/>
      <c r="H149" s="113"/>
      <c r="I149" s="80">
        <f t="shared" si="42"/>
        <v>67785000</v>
      </c>
      <c r="J149" s="84"/>
      <c r="K149" s="101">
        <f t="shared" si="33"/>
        <v>100</v>
      </c>
      <c r="L149" s="101">
        <f t="shared" si="44"/>
        <v>100</v>
      </c>
      <c r="M149" s="101"/>
    </row>
    <row r="150" spans="1:14" ht="36" x14ac:dyDescent="0.25">
      <c r="A150" s="98"/>
      <c r="B150" s="110" t="s">
        <v>267</v>
      </c>
      <c r="C150" s="103"/>
      <c r="D150" s="113">
        <v>56433000</v>
      </c>
      <c r="E150" s="113">
        <v>56433000</v>
      </c>
      <c r="F150" s="113"/>
      <c r="G150" s="113"/>
      <c r="H150" s="113"/>
      <c r="I150" s="80">
        <f t="shared" si="42"/>
        <v>56433000</v>
      </c>
      <c r="J150" s="84"/>
      <c r="K150" s="101"/>
      <c r="L150" s="101">
        <f t="shared" si="44"/>
        <v>100</v>
      </c>
      <c r="M150" s="101"/>
    </row>
    <row r="151" spans="1:14" ht="24" x14ac:dyDescent="0.25">
      <c r="A151" s="98"/>
      <c r="B151" s="110" t="s">
        <v>119</v>
      </c>
      <c r="C151" s="83"/>
      <c r="D151" s="83">
        <v>20000000</v>
      </c>
      <c r="E151" s="84"/>
      <c r="F151" s="84"/>
      <c r="G151" s="84"/>
      <c r="H151" s="84"/>
      <c r="I151" s="80">
        <f t="shared" si="42"/>
        <v>20000000</v>
      </c>
      <c r="J151" s="84"/>
      <c r="K151" s="101"/>
      <c r="L151" s="101">
        <f t="shared" si="44"/>
        <v>100</v>
      </c>
      <c r="M151" s="101"/>
    </row>
    <row r="152" spans="1:14" x14ac:dyDescent="0.25">
      <c r="A152" s="98"/>
      <c r="B152" s="116" t="s">
        <v>250</v>
      </c>
      <c r="C152" s="83">
        <v>20000000</v>
      </c>
      <c r="D152" s="83"/>
      <c r="E152" s="84"/>
      <c r="F152" s="84"/>
      <c r="G152" s="84"/>
      <c r="H152" s="84"/>
      <c r="I152" s="84"/>
      <c r="J152" s="84"/>
      <c r="K152" s="101"/>
      <c r="L152" s="101" t="str">
        <f t="shared" si="44"/>
        <v/>
      </c>
      <c r="M152" s="101"/>
    </row>
    <row r="153" spans="1:14" x14ac:dyDescent="0.25">
      <c r="A153" s="98"/>
      <c r="B153" s="116" t="s">
        <v>248</v>
      </c>
      <c r="C153" s="84">
        <v>42064935</v>
      </c>
      <c r="D153" s="84"/>
      <c r="E153" s="84"/>
      <c r="F153" s="84"/>
      <c r="G153" s="84"/>
      <c r="H153" s="84"/>
      <c r="I153" s="84"/>
      <c r="J153" s="84"/>
      <c r="K153" s="101"/>
      <c r="L153" s="101" t="str">
        <f t="shared" si="44"/>
        <v/>
      </c>
      <c r="M153" s="101"/>
    </row>
    <row r="154" spans="1:14" s="121" customFormat="1" ht="14.25" x14ac:dyDescent="0.25">
      <c r="A154" s="98" t="s">
        <v>89</v>
      </c>
      <c r="B154" s="102" t="s">
        <v>48</v>
      </c>
      <c r="C154" s="103">
        <f>+C155</f>
        <v>0</v>
      </c>
      <c r="D154" s="103">
        <f t="shared" ref="D154:J154" si="46">+D155</f>
        <v>43800000</v>
      </c>
      <c r="E154" s="103">
        <f t="shared" si="46"/>
        <v>34083750</v>
      </c>
      <c r="F154" s="103"/>
      <c r="G154" s="103"/>
      <c r="H154" s="103"/>
      <c r="I154" s="103">
        <f t="shared" si="46"/>
        <v>43800000</v>
      </c>
      <c r="J154" s="103">
        <f t="shared" si="46"/>
        <v>0</v>
      </c>
      <c r="K154" s="101">
        <f t="shared" ref="K154:K155" si="47">+E154/D154*100</f>
        <v>77.816780821917803</v>
      </c>
      <c r="L154" s="107">
        <f t="shared" si="44"/>
        <v>100</v>
      </c>
      <c r="M154" s="107"/>
      <c r="N154" s="120"/>
    </row>
    <row r="155" spans="1:14" ht="63" customHeight="1" x14ac:dyDescent="0.25">
      <c r="A155" s="98"/>
      <c r="B155" s="116" t="s">
        <v>268</v>
      </c>
      <c r="C155" s="103"/>
      <c r="D155" s="114">
        <v>43800000</v>
      </c>
      <c r="E155" s="114">
        <v>34083750</v>
      </c>
      <c r="F155" s="114"/>
      <c r="G155" s="114"/>
      <c r="H155" s="114"/>
      <c r="I155" s="114">
        <v>43800000</v>
      </c>
      <c r="J155" s="103"/>
      <c r="K155" s="101">
        <f t="shared" si="47"/>
        <v>77.816780821917803</v>
      </c>
      <c r="L155" s="101">
        <f t="shared" si="44"/>
        <v>100</v>
      </c>
      <c r="M155" s="101"/>
    </row>
    <row r="156" spans="1:14" s="121" customFormat="1" ht="24" x14ac:dyDescent="0.25">
      <c r="A156" s="98" t="s">
        <v>91</v>
      </c>
      <c r="B156" s="122" t="s">
        <v>67</v>
      </c>
      <c r="C156" s="103">
        <f>+C157</f>
        <v>0</v>
      </c>
      <c r="D156" s="103">
        <f t="shared" ref="D156:J156" si="48">+D157</f>
        <v>870000000</v>
      </c>
      <c r="E156" s="103">
        <f t="shared" si="48"/>
        <v>0</v>
      </c>
      <c r="F156" s="103">
        <f t="shared" si="48"/>
        <v>0</v>
      </c>
      <c r="G156" s="103">
        <f t="shared" si="48"/>
        <v>0</v>
      </c>
      <c r="H156" s="103"/>
      <c r="I156" s="103">
        <f t="shared" si="48"/>
        <v>870000000</v>
      </c>
      <c r="J156" s="103">
        <f t="shared" si="48"/>
        <v>0</v>
      </c>
      <c r="K156" s="107">
        <f t="shared" ref="K156:K157" si="49">+E156/D156*100</f>
        <v>0</v>
      </c>
      <c r="L156" s="107">
        <f t="shared" si="44"/>
        <v>100</v>
      </c>
      <c r="M156" s="107"/>
      <c r="N156" s="120"/>
    </row>
    <row r="157" spans="1:14" ht="24" x14ac:dyDescent="0.25">
      <c r="A157" s="98"/>
      <c r="B157" s="116" t="s">
        <v>276</v>
      </c>
      <c r="C157" s="103"/>
      <c r="D157" s="114">
        <v>870000000</v>
      </c>
      <c r="E157" s="114"/>
      <c r="F157" s="114"/>
      <c r="G157" s="114"/>
      <c r="H157" s="114"/>
      <c r="I157" s="80">
        <f t="shared" ref="I157" si="50">+D157+F157+G157</f>
        <v>870000000</v>
      </c>
      <c r="J157" s="103"/>
      <c r="K157" s="101">
        <f t="shared" si="49"/>
        <v>0</v>
      </c>
      <c r="L157" s="101">
        <f t="shared" si="44"/>
        <v>100</v>
      </c>
      <c r="M157" s="101"/>
    </row>
    <row r="158" spans="1:14" ht="27" customHeight="1" x14ac:dyDescent="0.25">
      <c r="A158" s="98">
        <v>2</v>
      </c>
      <c r="B158" s="102" t="s">
        <v>40</v>
      </c>
      <c r="C158" s="103">
        <f>+C159+C238+C273+C300</f>
        <v>44758024879</v>
      </c>
      <c r="D158" s="103">
        <f>+D159+D238+D273+D300</f>
        <v>55996466000</v>
      </c>
      <c r="E158" s="103">
        <f>+E159+E273+E300+E238</f>
        <v>24107624598</v>
      </c>
      <c r="F158" s="103">
        <f t="shared" ref="F158:G158" si="51">+F159+F273+F300+F238</f>
        <v>829320000</v>
      </c>
      <c r="G158" s="103">
        <f t="shared" si="51"/>
        <v>0</v>
      </c>
      <c r="H158" s="103"/>
      <c r="I158" s="103">
        <f t="shared" ref="I158:J158" si="52">+I159+I238+I273+I300</f>
        <v>52352584914</v>
      </c>
      <c r="J158" s="103">
        <f t="shared" si="52"/>
        <v>53930000000</v>
      </c>
      <c r="K158" s="107">
        <f t="shared" si="33"/>
        <v>43.05204653093643</v>
      </c>
      <c r="L158" s="107">
        <f t="shared" si="44"/>
        <v>93.49265882957684</v>
      </c>
      <c r="M158" s="107">
        <f t="shared" si="32"/>
        <v>103.01306055582782</v>
      </c>
    </row>
    <row r="159" spans="1:14" x14ac:dyDescent="0.25">
      <c r="A159" s="98" t="s">
        <v>41</v>
      </c>
      <c r="B159" s="109" t="s">
        <v>257</v>
      </c>
      <c r="C159" s="103">
        <f>+C160+C182</f>
        <v>27112398453</v>
      </c>
      <c r="D159" s="103">
        <f>+D160+D182</f>
        <v>35393903000</v>
      </c>
      <c r="E159" s="103">
        <f t="shared" ref="E159:G159" si="53">+E160+E182</f>
        <v>15118739344</v>
      </c>
      <c r="F159" s="103">
        <f t="shared" si="53"/>
        <v>606130000</v>
      </c>
      <c r="G159" s="103">
        <f t="shared" si="53"/>
        <v>0</v>
      </c>
      <c r="H159" s="103"/>
      <c r="I159" s="103">
        <f t="shared" ref="I159:J159" si="54">+I160+I182</f>
        <v>32083026000</v>
      </c>
      <c r="J159" s="103">
        <f t="shared" si="54"/>
        <v>35890000000</v>
      </c>
      <c r="K159" s="107">
        <f t="shared" si="33"/>
        <v>42.715660219784176</v>
      </c>
      <c r="L159" s="107">
        <f t="shared" si="44"/>
        <v>90.645628994349678</v>
      </c>
      <c r="M159" s="107">
        <f t="shared" si="32"/>
        <v>111.86600665411048</v>
      </c>
    </row>
    <row r="160" spans="1:14" x14ac:dyDescent="0.25">
      <c r="A160" s="98" t="s">
        <v>42</v>
      </c>
      <c r="B160" s="109" t="s">
        <v>258</v>
      </c>
      <c r="C160" s="103">
        <f>+C161</f>
        <v>13760739680</v>
      </c>
      <c r="D160" s="103">
        <f>+D161</f>
        <v>14881130000</v>
      </c>
      <c r="E160" s="103">
        <f t="shared" ref="E160:G160" si="55">+E161</f>
        <v>9803549957</v>
      </c>
      <c r="F160" s="103">
        <f t="shared" si="55"/>
        <v>606130000</v>
      </c>
      <c r="G160" s="103">
        <f t="shared" si="55"/>
        <v>0</v>
      </c>
      <c r="H160" s="103"/>
      <c r="I160" s="103">
        <f t="shared" ref="I160:J160" si="56">+I161</f>
        <v>14881130000</v>
      </c>
      <c r="J160" s="103">
        <f t="shared" si="56"/>
        <v>15391000000</v>
      </c>
      <c r="K160" s="107">
        <f t="shared" si="33"/>
        <v>65.879069378467904</v>
      </c>
      <c r="L160" s="107">
        <f t="shared" si="44"/>
        <v>100</v>
      </c>
      <c r="M160" s="107">
        <f t="shared" si="32"/>
        <v>103.42628550385622</v>
      </c>
    </row>
    <row r="161" spans="1:14" x14ac:dyDescent="0.25">
      <c r="A161" s="98" t="s">
        <v>13</v>
      </c>
      <c r="B161" s="109" t="s">
        <v>44</v>
      </c>
      <c r="C161" s="103">
        <f>+C162+C168+C174</f>
        <v>13760739680</v>
      </c>
      <c r="D161" s="103">
        <f>+D162+D168+D174</f>
        <v>14881130000</v>
      </c>
      <c r="E161" s="103">
        <f t="shared" ref="E161:G161" si="57">+E162+E168+E174</f>
        <v>9803549957</v>
      </c>
      <c r="F161" s="103">
        <f t="shared" si="57"/>
        <v>606130000</v>
      </c>
      <c r="G161" s="103">
        <f t="shared" si="57"/>
        <v>0</v>
      </c>
      <c r="H161" s="103"/>
      <c r="I161" s="103">
        <f t="shared" ref="I161:J161" si="58">+I162+I168+I174</f>
        <v>14881130000</v>
      </c>
      <c r="J161" s="103">
        <f t="shared" si="58"/>
        <v>15391000000</v>
      </c>
      <c r="K161" s="107">
        <f t="shared" si="33"/>
        <v>65.879069378467904</v>
      </c>
      <c r="L161" s="107">
        <f t="shared" si="44"/>
        <v>100</v>
      </c>
      <c r="M161" s="107">
        <f t="shared" si="32"/>
        <v>103.42628550385622</v>
      </c>
    </row>
    <row r="162" spans="1:14" x14ac:dyDescent="0.25">
      <c r="A162" s="98" t="s">
        <v>45</v>
      </c>
      <c r="B162" s="109" t="s">
        <v>29</v>
      </c>
      <c r="C162" s="103">
        <f>+C163+C167+C166</f>
        <v>5046739680</v>
      </c>
      <c r="D162" s="103">
        <f>+D163+D167+D166</f>
        <v>5453000000</v>
      </c>
      <c r="E162" s="103">
        <f t="shared" ref="E162:J162" si="59">+E163+E167+E166</f>
        <v>3683262600</v>
      </c>
      <c r="F162" s="103">
        <f t="shared" si="59"/>
        <v>260000000</v>
      </c>
      <c r="G162" s="103">
        <f t="shared" si="59"/>
        <v>0</v>
      </c>
      <c r="H162" s="103">
        <f t="shared" si="59"/>
        <v>0</v>
      </c>
      <c r="I162" s="103">
        <f t="shared" si="59"/>
        <v>5453000000</v>
      </c>
      <c r="J162" s="103">
        <f t="shared" si="59"/>
        <v>5724000000</v>
      </c>
      <c r="K162" s="107">
        <f t="shared" si="33"/>
        <v>67.545618925362177</v>
      </c>
      <c r="L162" s="107">
        <f t="shared" si="44"/>
        <v>100</v>
      </c>
      <c r="M162" s="107">
        <f t="shared" si="32"/>
        <v>104.96974142673758</v>
      </c>
    </row>
    <row r="163" spans="1:14" x14ac:dyDescent="0.25">
      <c r="A163" s="99"/>
      <c r="B163" s="110" t="s">
        <v>164</v>
      </c>
      <c r="C163" s="80">
        <f>C164+C165</f>
        <v>5046739680</v>
      </c>
      <c r="D163" s="80">
        <f>D164+D165</f>
        <v>5070000000</v>
      </c>
      <c r="E163" s="80">
        <f t="shared" ref="E163:J163" si="60">E164+E165</f>
        <v>3560262600</v>
      </c>
      <c r="F163" s="80">
        <f t="shared" si="60"/>
        <v>0</v>
      </c>
      <c r="G163" s="80">
        <f t="shared" si="60"/>
        <v>0</v>
      </c>
      <c r="H163" s="80"/>
      <c r="I163" s="80">
        <f t="shared" si="60"/>
        <v>5070000000</v>
      </c>
      <c r="J163" s="80">
        <f t="shared" si="60"/>
        <v>4922000000</v>
      </c>
      <c r="K163" s="101">
        <f t="shared" si="33"/>
        <v>70.222142011834322</v>
      </c>
      <c r="L163" s="101">
        <f t="shared" si="44"/>
        <v>100</v>
      </c>
      <c r="M163" s="101">
        <f t="shared" si="32"/>
        <v>97.080867850098613</v>
      </c>
    </row>
    <row r="164" spans="1:14" ht="24" x14ac:dyDescent="0.25">
      <c r="A164" s="99"/>
      <c r="B164" s="111" t="s">
        <v>165</v>
      </c>
      <c r="C164" s="112">
        <v>3953000000</v>
      </c>
      <c r="D164" s="113">
        <v>3967000000</v>
      </c>
      <c r="E164" s="112">
        <v>3297961685</v>
      </c>
      <c r="F164" s="112"/>
      <c r="G164" s="112"/>
      <c r="H164" s="112"/>
      <c r="I164" s="112">
        <f>+D164+F164+G164</f>
        <v>3967000000</v>
      </c>
      <c r="J164" s="112">
        <v>3854000000</v>
      </c>
      <c r="K164" s="101">
        <f t="shared" si="33"/>
        <v>83.134905092009063</v>
      </c>
      <c r="L164" s="101">
        <f t="shared" si="44"/>
        <v>100</v>
      </c>
      <c r="M164" s="101">
        <f t="shared" si="32"/>
        <v>97.151499873960162</v>
      </c>
    </row>
    <row r="165" spans="1:14" s="121" customFormat="1" ht="14.25" x14ac:dyDescent="0.25">
      <c r="A165" s="98"/>
      <c r="B165" s="110" t="s">
        <v>113</v>
      </c>
      <c r="C165" s="84">
        <f>-3260320+1097000000</f>
        <v>1093739680</v>
      </c>
      <c r="D165" s="113">
        <v>1103000000</v>
      </c>
      <c r="E165" s="84">
        <v>262300915</v>
      </c>
      <c r="F165" s="84"/>
      <c r="G165" s="84"/>
      <c r="H165" s="84"/>
      <c r="I165" s="112">
        <f t="shared" ref="I165" si="61">+D165+F165+G165</f>
        <v>1103000000</v>
      </c>
      <c r="J165" s="84">
        <v>1068000000</v>
      </c>
      <c r="K165" s="101">
        <f t="shared" ref="K165:K242" si="62">+E165/D165*100</f>
        <v>23.780681323662741</v>
      </c>
      <c r="L165" s="101">
        <f t="shared" si="44"/>
        <v>100</v>
      </c>
      <c r="M165" s="101">
        <f t="shared" ref="M165:M242" si="63">+J165/I165*100</f>
        <v>96.826835902085222</v>
      </c>
      <c r="N165" s="120"/>
    </row>
    <row r="166" spans="1:14" s="121" customFormat="1" ht="24" x14ac:dyDescent="0.25">
      <c r="A166" s="98"/>
      <c r="B166" s="110" t="s">
        <v>261</v>
      </c>
      <c r="C166" s="84"/>
      <c r="D166" s="113">
        <v>260000000</v>
      </c>
      <c r="E166" s="84"/>
      <c r="F166" s="84"/>
      <c r="G166" s="84"/>
      <c r="H166" s="84"/>
      <c r="I166" s="112">
        <v>260000000</v>
      </c>
      <c r="J166" s="84">
        <v>802000000</v>
      </c>
      <c r="K166" s="101"/>
      <c r="L166" s="101">
        <f t="shared" si="44"/>
        <v>100</v>
      </c>
      <c r="M166" s="101"/>
      <c r="N166" s="120"/>
    </row>
    <row r="167" spans="1:14" ht="24" x14ac:dyDescent="0.25">
      <c r="A167" s="99"/>
      <c r="B167" s="110" t="s">
        <v>119</v>
      </c>
      <c r="C167" s="84"/>
      <c r="D167" s="114">
        <v>123000000</v>
      </c>
      <c r="E167" s="84">
        <v>123000000</v>
      </c>
      <c r="F167" s="84">
        <v>260000000</v>
      </c>
      <c r="G167" s="84"/>
      <c r="H167" s="84"/>
      <c r="I167" s="114">
        <v>123000000</v>
      </c>
      <c r="J167" s="84"/>
      <c r="K167" s="101"/>
      <c r="L167" s="101">
        <f t="shared" si="44"/>
        <v>100</v>
      </c>
      <c r="M167" s="101">
        <f t="shared" si="63"/>
        <v>0</v>
      </c>
    </row>
    <row r="168" spans="1:14" x14ac:dyDescent="0.25">
      <c r="A168" s="98" t="s">
        <v>46</v>
      </c>
      <c r="B168" s="109" t="s">
        <v>31</v>
      </c>
      <c r="C168" s="103">
        <f>C169+C173+C172</f>
        <v>4003000000</v>
      </c>
      <c r="D168" s="103">
        <f t="shared" ref="D168:J168" si="64">D169+D173+D172</f>
        <v>4298070000</v>
      </c>
      <c r="E168" s="103">
        <f t="shared" si="64"/>
        <v>2719295323</v>
      </c>
      <c r="F168" s="103">
        <f t="shared" si="64"/>
        <v>161070000</v>
      </c>
      <c r="G168" s="103">
        <f t="shared" si="64"/>
        <v>0</v>
      </c>
      <c r="H168" s="103"/>
      <c r="I168" s="103">
        <f t="shared" si="64"/>
        <v>4298070000</v>
      </c>
      <c r="J168" s="103">
        <f t="shared" si="64"/>
        <v>4266000000</v>
      </c>
      <c r="K168" s="101">
        <f t="shared" si="62"/>
        <v>63.267823069424182</v>
      </c>
      <c r="L168" s="101">
        <f t="shared" si="44"/>
        <v>100</v>
      </c>
      <c r="M168" s="101">
        <f t="shared" si="63"/>
        <v>99.253851147142797</v>
      </c>
    </row>
    <row r="169" spans="1:14" x14ac:dyDescent="0.25">
      <c r="A169" s="98"/>
      <c r="B169" s="110" t="s">
        <v>166</v>
      </c>
      <c r="C169" s="80">
        <f>C170+C171</f>
        <v>4003000000</v>
      </c>
      <c r="D169" s="80">
        <f>D170+D171</f>
        <v>4038000000</v>
      </c>
      <c r="E169" s="80">
        <f t="shared" ref="E169:J169" si="65">E170+E171</f>
        <v>2637875507</v>
      </c>
      <c r="F169" s="80">
        <f t="shared" si="65"/>
        <v>0</v>
      </c>
      <c r="G169" s="80">
        <f t="shared" si="65"/>
        <v>0</v>
      </c>
      <c r="H169" s="80"/>
      <c r="I169" s="80">
        <f t="shared" si="65"/>
        <v>4038000000</v>
      </c>
      <c r="J169" s="80">
        <f t="shared" si="65"/>
        <v>3677000000</v>
      </c>
      <c r="K169" s="101">
        <f t="shared" si="62"/>
        <v>65.326287939574044</v>
      </c>
      <c r="L169" s="101">
        <f t="shared" si="44"/>
        <v>100</v>
      </c>
      <c r="M169" s="101">
        <f t="shared" si="63"/>
        <v>91.059930658741948</v>
      </c>
    </row>
    <row r="170" spans="1:14" ht="24" x14ac:dyDescent="0.25">
      <c r="A170" s="98"/>
      <c r="B170" s="111" t="s">
        <v>167</v>
      </c>
      <c r="C170" s="112">
        <v>3133000000</v>
      </c>
      <c r="D170" s="113">
        <v>3150000000</v>
      </c>
      <c r="E170" s="112">
        <v>2036354603</v>
      </c>
      <c r="F170" s="112"/>
      <c r="G170" s="112"/>
      <c r="H170" s="112"/>
      <c r="I170" s="112">
        <f>+D170+F170+G170</f>
        <v>3150000000</v>
      </c>
      <c r="J170" s="112">
        <v>2830000000</v>
      </c>
      <c r="K170" s="101">
        <f t="shared" si="62"/>
        <v>64.646177873015873</v>
      </c>
      <c r="L170" s="101">
        <f t="shared" si="44"/>
        <v>100</v>
      </c>
      <c r="M170" s="101">
        <f t="shared" si="63"/>
        <v>89.841269841269849</v>
      </c>
    </row>
    <row r="171" spans="1:14" x14ac:dyDescent="0.25">
      <c r="A171" s="98"/>
      <c r="B171" s="111" t="s">
        <v>113</v>
      </c>
      <c r="C171" s="112">
        <v>870000000</v>
      </c>
      <c r="D171" s="113">
        <v>888000000</v>
      </c>
      <c r="E171" s="112">
        <v>601520904</v>
      </c>
      <c r="F171" s="112"/>
      <c r="G171" s="112"/>
      <c r="H171" s="112"/>
      <c r="I171" s="112">
        <f t="shared" ref="I171:I172" si="66">+D171+F171+G171</f>
        <v>888000000</v>
      </c>
      <c r="J171" s="112">
        <v>847000000</v>
      </c>
      <c r="K171" s="101">
        <f t="shared" si="62"/>
        <v>67.738840540540551</v>
      </c>
      <c r="L171" s="101">
        <f t="shared" si="44"/>
        <v>100</v>
      </c>
      <c r="M171" s="101">
        <f t="shared" si="63"/>
        <v>95.382882882882882</v>
      </c>
    </row>
    <row r="172" spans="1:14" ht="24" x14ac:dyDescent="0.25">
      <c r="A172" s="98"/>
      <c r="B172" s="116" t="s">
        <v>261</v>
      </c>
      <c r="C172" s="112"/>
      <c r="D172" s="113">
        <v>161070000</v>
      </c>
      <c r="E172" s="112"/>
      <c r="F172" s="112"/>
      <c r="G172" s="112"/>
      <c r="H172" s="112"/>
      <c r="I172" s="112">
        <f t="shared" si="66"/>
        <v>161070000</v>
      </c>
      <c r="J172" s="112">
        <v>589000000</v>
      </c>
      <c r="K172" s="101"/>
      <c r="L172" s="101">
        <f t="shared" si="44"/>
        <v>100</v>
      </c>
      <c r="M172" s="101">
        <f t="shared" si="63"/>
        <v>365.6795182218911</v>
      </c>
    </row>
    <row r="173" spans="1:14" s="121" customFormat="1" ht="24" x14ac:dyDescent="0.25">
      <c r="A173" s="98"/>
      <c r="B173" s="110" t="s">
        <v>119</v>
      </c>
      <c r="C173" s="103"/>
      <c r="D173" s="114">
        <v>99000000</v>
      </c>
      <c r="E173" s="84">
        <v>81419816</v>
      </c>
      <c r="F173" s="84">
        <v>161070000</v>
      </c>
      <c r="G173" s="84"/>
      <c r="H173" s="84"/>
      <c r="I173" s="114">
        <v>99000000</v>
      </c>
      <c r="J173" s="84"/>
      <c r="K173" s="101"/>
      <c r="L173" s="101">
        <f t="shared" si="44"/>
        <v>100</v>
      </c>
      <c r="M173" s="101"/>
      <c r="N173" s="120"/>
    </row>
    <row r="174" spans="1:14" x14ac:dyDescent="0.25">
      <c r="A174" s="98" t="s">
        <v>47</v>
      </c>
      <c r="B174" s="109" t="s">
        <v>48</v>
      </c>
      <c r="C174" s="103">
        <f>+C175+C178+C180+C179</f>
        <v>4711000000</v>
      </c>
      <c r="D174" s="103">
        <f t="shared" ref="D174:J174" si="67">+D175+D178+D180+D179</f>
        <v>5130060000</v>
      </c>
      <c r="E174" s="103">
        <f t="shared" si="67"/>
        <v>3400992034</v>
      </c>
      <c r="F174" s="103">
        <f t="shared" si="67"/>
        <v>185060000</v>
      </c>
      <c r="G174" s="103">
        <f t="shared" si="67"/>
        <v>0</v>
      </c>
      <c r="H174" s="103">
        <f t="shared" si="67"/>
        <v>0</v>
      </c>
      <c r="I174" s="103">
        <f t="shared" si="67"/>
        <v>5130060000</v>
      </c>
      <c r="J174" s="103">
        <f t="shared" si="67"/>
        <v>5401000000</v>
      </c>
      <c r="K174" s="101">
        <f t="shared" si="62"/>
        <v>66.295365629251904</v>
      </c>
      <c r="L174" s="101">
        <f t="shared" si="44"/>
        <v>100</v>
      </c>
      <c r="M174" s="101">
        <f t="shared" si="63"/>
        <v>105.28141971049072</v>
      </c>
    </row>
    <row r="175" spans="1:14" x14ac:dyDescent="0.25">
      <c r="A175" s="99"/>
      <c r="B175" s="110" t="s">
        <v>168</v>
      </c>
      <c r="C175" s="80">
        <f>C176+C177</f>
        <v>4484000000</v>
      </c>
      <c r="D175" s="80">
        <f>D176+D177</f>
        <v>4589000000</v>
      </c>
      <c r="E175" s="80">
        <f t="shared" ref="E175:J175" si="68">E176+E177</f>
        <v>3170642245</v>
      </c>
      <c r="F175" s="80"/>
      <c r="G175" s="80"/>
      <c r="H175" s="80"/>
      <c r="I175" s="80">
        <f t="shared" si="68"/>
        <v>4589000000</v>
      </c>
      <c r="J175" s="80">
        <f t="shared" si="68"/>
        <v>4521000000</v>
      </c>
      <c r="K175" s="101">
        <f t="shared" si="62"/>
        <v>69.092225866201787</v>
      </c>
      <c r="L175" s="101">
        <f t="shared" si="44"/>
        <v>100</v>
      </c>
      <c r="M175" s="101">
        <f t="shared" si="63"/>
        <v>98.518195685334504</v>
      </c>
    </row>
    <row r="176" spans="1:14" ht="24" x14ac:dyDescent="0.25">
      <c r="A176" s="99"/>
      <c r="B176" s="111" t="s">
        <v>169</v>
      </c>
      <c r="C176" s="112">
        <v>3450000000</v>
      </c>
      <c r="D176" s="113">
        <v>3531000000</v>
      </c>
      <c r="E176" s="112">
        <v>2366930166</v>
      </c>
      <c r="F176" s="112"/>
      <c r="G176" s="112"/>
      <c r="H176" s="112"/>
      <c r="I176" s="112">
        <f t="shared" ref="I176:I178" si="69">+D176+F176+G176</f>
        <v>3531000000</v>
      </c>
      <c r="J176" s="112">
        <v>3482000000</v>
      </c>
      <c r="K176" s="101">
        <f t="shared" si="62"/>
        <v>67.032856584536958</v>
      </c>
      <c r="L176" s="101">
        <f t="shared" si="44"/>
        <v>100</v>
      </c>
      <c r="M176" s="101">
        <f t="shared" si="63"/>
        <v>98.61229113565561</v>
      </c>
    </row>
    <row r="177" spans="1:13" x14ac:dyDescent="0.25">
      <c r="A177" s="99"/>
      <c r="B177" s="111" t="s">
        <v>113</v>
      </c>
      <c r="C177" s="112">
        <v>1034000000</v>
      </c>
      <c r="D177" s="114">
        <v>1058000000</v>
      </c>
      <c r="E177" s="112">
        <v>803712079</v>
      </c>
      <c r="F177" s="112"/>
      <c r="G177" s="112"/>
      <c r="H177" s="112"/>
      <c r="I177" s="112">
        <f t="shared" si="69"/>
        <v>1058000000</v>
      </c>
      <c r="J177" s="112">
        <v>1039000000</v>
      </c>
      <c r="K177" s="101">
        <f t="shared" si="62"/>
        <v>75.965224858223053</v>
      </c>
      <c r="L177" s="101">
        <f t="shared" si="44"/>
        <v>100</v>
      </c>
      <c r="M177" s="101">
        <f t="shared" si="63"/>
        <v>98.20415879017014</v>
      </c>
    </row>
    <row r="178" spans="1:13" ht="36" x14ac:dyDescent="0.25">
      <c r="A178" s="99"/>
      <c r="B178" s="111" t="s">
        <v>170</v>
      </c>
      <c r="C178" s="112">
        <v>227000000</v>
      </c>
      <c r="D178" s="114">
        <v>238000000</v>
      </c>
      <c r="E178" s="112">
        <v>131888120</v>
      </c>
      <c r="F178" s="112"/>
      <c r="G178" s="112"/>
      <c r="H178" s="112"/>
      <c r="I178" s="112">
        <f t="shared" si="69"/>
        <v>238000000</v>
      </c>
      <c r="J178" s="112">
        <v>156000000</v>
      </c>
      <c r="K178" s="101">
        <f t="shared" si="62"/>
        <v>55.415176470588236</v>
      </c>
      <c r="L178" s="101">
        <f t="shared" si="44"/>
        <v>100</v>
      </c>
      <c r="M178" s="101">
        <f t="shared" si="63"/>
        <v>65.546218487394952</v>
      </c>
    </row>
    <row r="179" spans="1:13" ht="24" x14ac:dyDescent="0.25">
      <c r="A179" s="99"/>
      <c r="B179" s="111" t="s">
        <v>261</v>
      </c>
      <c r="C179" s="112"/>
      <c r="D179" s="114">
        <v>185060000</v>
      </c>
      <c r="E179" s="112"/>
      <c r="F179" s="112"/>
      <c r="G179" s="112"/>
      <c r="H179" s="112"/>
      <c r="I179" s="112">
        <v>185060000</v>
      </c>
      <c r="J179" s="112">
        <v>724000000</v>
      </c>
      <c r="K179" s="101"/>
      <c r="L179" s="101">
        <f t="shared" si="44"/>
        <v>100</v>
      </c>
      <c r="M179" s="101"/>
    </row>
    <row r="180" spans="1:13" ht="24" x14ac:dyDescent="0.25">
      <c r="A180" s="99"/>
      <c r="B180" s="111" t="s">
        <v>171</v>
      </c>
      <c r="C180" s="112"/>
      <c r="D180" s="114">
        <v>118000000</v>
      </c>
      <c r="E180" s="112">
        <v>98461669</v>
      </c>
      <c r="F180" s="112">
        <v>185060000</v>
      </c>
      <c r="G180" s="112"/>
      <c r="H180" s="112"/>
      <c r="I180" s="112">
        <v>118000000</v>
      </c>
      <c r="J180" s="112"/>
      <c r="K180" s="101"/>
      <c r="L180" s="101">
        <f t="shared" si="44"/>
        <v>100</v>
      </c>
      <c r="M180" s="101">
        <f t="shared" si="63"/>
        <v>0</v>
      </c>
    </row>
    <row r="181" spans="1:13" x14ac:dyDescent="0.25">
      <c r="A181" s="98" t="s">
        <v>15</v>
      </c>
      <c r="B181" s="109" t="s">
        <v>49</v>
      </c>
      <c r="C181" s="103">
        <f>+C182</f>
        <v>13351658773</v>
      </c>
      <c r="D181" s="103">
        <f>+D182</f>
        <v>20512773000</v>
      </c>
      <c r="E181" s="103">
        <f t="shared" ref="E181:J181" si="70">+E182</f>
        <v>5315189387</v>
      </c>
      <c r="F181" s="103">
        <f t="shared" si="70"/>
        <v>0</v>
      </c>
      <c r="G181" s="103">
        <f t="shared" si="70"/>
        <v>0</v>
      </c>
      <c r="H181" s="103"/>
      <c r="I181" s="103">
        <f t="shared" si="70"/>
        <v>17201896000</v>
      </c>
      <c r="J181" s="103">
        <f t="shared" si="70"/>
        <v>20499000000</v>
      </c>
      <c r="K181" s="101">
        <f t="shared" si="62"/>
        <v>25.911608279387679</v>
      </c>
      <c r="L181" s="101">
        <f t="shared" si="44"/>
        <v>83.85943723942151</v>
      </c>
      <c r="M181" s="101">
        <f t="shared" si="63"/>
        <v>119.16709646425021</v>
      </c>
    </row>
    <row r="182" spans="1:13" ht="24" x14ac:dyDescent="0.25">
      <c r="A182" s="98" t="s">
        <v>51</v>
      </c>
      <c r="B182" s="109" t="s">
        <v>52</v>
      </c>
      <c r="C182" s="103">
        <f>+C183+C186+C201+C222</f>
        <v>13351658773</v>
      </c>
      <c r="D182" s="103">
        <f>+D183+D186+D201+D222</f>
        <v>20512773000</v>
      </c>
      <c r="E182" s="103">
        <f t="shared" ref="E182:J182" si="71">+E183+E186+E201+E222</f>
        <v>5315189387</v>
      </c>
      <c r="F182" s="103">
        <f t="shared" si="71"/>
        <v>0</v>
      </c>
      <c r="G182" s="103">
        <f t="shared" si="71"/>
        <v>0</v>
      </c>
      <c r="H182" s="103"/>
      <c r="I182" s="103">
        <f t="shared" si="71"/>
        <v>17201896000</v>
      </c>
      <c r="J182" s="103">
        <f t="shared" si="71"/>
        <v>20499000000</v>
      </c>
      <c r="K182" s="101">
        <f t="shared" si="62"/>
        <v>25.911608279387679</v>
      </c>
      <c r="L182" s="101">
        <f t="shared" si="44"/>
        <v>83.85943723942151</v>
      </c>
      <c r="M182" s="101">
        <f t="shared" si="63"/>
        <v>119.16709646425021</v>
      </c>
    </row>
    <row r="183" spans="1:13" x14ac:dyDescent="0.25">
      <c r="A183" s="98" t="s">
        <v>13</v>
      </c>
      <c r="B183" s="109" t="s">
        <v>53</v>
      </c>
      <c r="C183" s="103">
        <f>+C184+C185</f>
        <v>2416352000</v>
      </c>
      <c r="D183" s="103">
        <f t="shared" ref="D183:J183" si="72">+D184+D185</f>
        <v>2400000000</v>
      </c>
      <c r="E183" s="103">
        <f t="shared" si="72"/>
        <v>1119428000</v>
      </c>
      <c r="F183" s="103">
        <f t="shared" si="72"/>
        <v>0</v>
      </c>
      <c r="G183" s="103">
        <f t="shared" si="72"/>
        <v>0</v>
      </c>
      <c r="H183" s="103">
        <f t="shared" si="72"/>
        <v>0</v>
      </c>
      <c r="I183" s="103">
        <f t="shared" si="72"/>
        <v>1119428000</v>
      </c>
      <c r="J183" s="103">
        <f t="shared" si="72"/>
        <v>2400000000</v>
      </c>
      <c r="K183" s="101">
        <f t="shared" si="62"/>
        <v>46.642833333333336</v>
      </c>
      <c r="L183" s="101">
        <f t="shared" si="44"/>
        <v>46.642833333333336</v>
      </c>
      <c r="M183" s="101">
        <f t="shared" si="63"/>
        <v>214.39520898172995</v>
      </c>
    </row>
    <row r="184" spans="1:13" ht="36" x14ac:dyDescent="0.25">
      <c r="A184" s="98"/>
      <c r="B184" s="110" t="s">
        <v>54</v>
      </c>
      <c r="C184" s="84">
        <v>2416352000</v>
      </c>
      <c r="D184" s="84">
        <v>2400000000</v>
      </c>
      <c r="E184" s="84">
        <v>1119428000</v>
      </c>
      <c r="F184" s="84"/>
      <c r="G184" s="84"/>
      <c r="H184" s="84"/>
      <c r="I184" s="84">
        <v>1119428000</v>
      </c>
      <c r="J184" s="84">
        <v>2400000000</v>
      </c>
      <c r="K184" s="101">
        <f t="shared" si="62"/>
        <v>46.642833333333336</v>
      </c>
      <c r="L184" s="101">
        <f t="shared" si="44"/>
        <v>46.642833333333336</v>
      </c>
      <c r="M184" s="101">
        <f t="shared" si="63"/>
        <v>214.39520898172995</v>
      </c>
    </row>
    <row r="185" spans="1:13" hidden="1" x14ac:dyDescent="0.25">
      <c r="A185" s="98"/>
      <c r="B185" s="110" t="s">
        <v>292</v>
      </c>
      <c r="C185" s="84"/>
      <c r="D185" s="84"/>
      <c r="E185" s="84"/>
      <c r="F185" s="84"/>
      <c r="G185" s="84"/>
      <c r="H185" s="84"/>
      <c r="I185" s="84"/>
      <c r="J185" s="84"/>
      <c r="K185" s="101"/>
      <c r="L185" s="101" t="str">
        <f t="shared" si="44"/>
        <v/>
      </c>
      <c r="M185" s="101"/>
    </row>
    <row r="186" spans="1:13" x14ac:dyDescent="0.25">
      <c r="A186" s="98" t="s">
        <v>15</v>
      </c>
      <c r="B186" s="109" t="s">
        <v>31</v>
      </c>
      <c r="C186" s="103">
        <f>SUM(C187:C198)+C199</f>
        <v>1666430433</v>
      </c>
      <c r="D186" s="103">
        <f>SUM(D187:D198)+D199</f>
        <v>2609421000</v>
      </c>
      <c r="E186" s="103">
        <f t="shared" ref="E186:I186" si="73">SUM(E187:E198)+E199</f>
        <v>640341364</v>
      </c>
      <c r="F186" s="103">
        <f t="shared" si="73"/>
        <v>0</v>
      </c>
      <c r="G186" s="103">
        <f t="shared" si="73"/>
        <v>0</v>
      </c>
      <c r="H186" s="103">
        <f t="shared" si="73"/>
        <v>0</v>
      </c>
      <c r="I186" s="103">
        <f t="shared" si="73"/>
        <v>1809116000</v>
      </c>
      <c r="J186" s="103">
        <f>SUM(J187:J198)+J199</f>
        <v>1969000000</v>
      </c>
      <c r="K186" s="107">
        <f t="shared" si="62"/>
        <v>24.539595718743737</v>
      </c>
      <c r="L186" s="107">
        <f t="shared" si="44"/>
        <v>69.330169413061355</v>
      </c>
      <c r="M186" s="107">
        <f t="shared" si="63"/>
        <v>108.83768647228813</v>
      </c>
    </row>
    <row r="187" spans="1:13" x14ac:dyDescent="0.25">
      <c r="A187" s="99"/>
      <c r="B187" s="110" t="s">
        <v>172</v>
      </c>
      <c r="C187" s="84">
        <v>433143000</v>
      </c>
      <c r="D187" s="118">
        <v>492195000</v>
      </c>
      <c r="E187" s="84">
        <v>216795000</v>
      </c>
      <c r="F187" s="84"/>
      <c r="G187" s="84">
        <v>36195000</v>
      </c>
      <c r="H187" s="84"/>
      <c r="I187" s="84">
        <v>492195000</v>
      </c>
      <c r="J187" s="84">
        <v>551000000</v>
      </c>
      <c r="K187" s="101">
        <f t="shared" si="62"/>
        <v>44.046566909456622</v>
      </c>
      <c r="L187" s="101">
        <f t="shared" si="44"/>
        <v>100</v>
      </c>
      <c r="M187" s="101">
        <f t="shared" si="63"/>
        <v>111.94750048253232</v>
      </c>
    </row>
    <row r="188" spans="1:13" x14ac:dyDescent="0.25">
      <c r="A188" s="99"/>
      <c r="B188" s="110" t="s">
        <v>173</v>
      </c>
      <c r="C188" s="84">
        <v>134232800</v>
      </c>
      <c r="D188" s="118">
        <v>200000000</v>
      </c>
      <c r="E188" s="84">
        <v>134115000</v>
      </c>
      <c r="F188" s="84"/>
      <c r="G188" s="84"/>
      <c r="H188" s="84"/>
      <c r="I188" s="84">
        <v>200000000</v>
      </c>
      <c r="J188" s="84"/>
      <c r="K188" s="101">
        <f t="shared" si="62"/>
        <v>67.057500000000005</v>
      </c>
      <c r="L188" s="101">
        <f t="shared" si="44"/>
        <v>100</v>
      </c>
      <c r="M188" s="101">
        <f t="shared" si="63"/>
        <v>0</v>
      </c>
    </row>
    <row r="189" spans="1:13" ht="24" x14ac:dyDescent="0.25">
      <c r="A189" s="99"/>
      <c r="B189" s="110" t="s">
        <v>174</v>
      </c>
      <c r="C189" s="84">
        <v>77198200</v>
      </c>
      <c r="D189" s="118">
        <v>70000000</v>
      </c>
      <c r="E189" s="84">
        <v>12500000</v>
      </c>
      <c r="F189" s="84"/>
      <c r="G189" s="84"/>
      <c r="H189" s="84"/>
      <c r="I189" s="84">
        <v>70000000</v>
      </c>
      <c r="J189" s="84"/>
      <c r="K189" s="101">
        <f t="shared" si="62"/>
        <v>17.857142857142858</v>
      </c>
      <c r="L189" s="101">
        <f t="shared" si="44"/>
        <v>100</v>
      </c>
      <c r="M189" s="101">
        <f t="shared" si="63"/>
        <v>0</v>
      </c>
    </row>
    <row r="190" spans="1:13" x14ac:dyDescent="0.25">
      <c r="A190" s="99"/>
      <c r="B190" s="110" t="s">
        <v>175</v>
      </c>
      <c r="C190" s="84">
        <v>134774293</v>
      </c>
      <c r="D190" s="118">
        <v>150000000</v>
      </c>
      <c r="E190" s="84">
        <v>52848864</v>
      </c>
      <c r="F190" s="84"/>
      <c r="G190" s="84"/>
      <c r="H190" s="84"/>
      <c r="I190" s="84">
        <v>150000000</v>
      </c>
      <c r="J190" s="84"/>
      <c r="K190" s="101">
        <f t="shared" si="62"/>
        <v>35.232576000000002</v>
      </c>
      <c r="L190" s="101">
        <f t="shared" si="44"/>
        <v>100</v>
      </c>
      <c r="M190" s="101">
        <f t="shared" si="63"/>
        <v>0</v>
      </c>
    </row>
    <row r="191" spans="1:13" ht="24" x14ac:dyDescent="0.25">
      <c r="A191" s="99"/>
      <c r="B191" s="110" t="s">
        <v>293</v>
      </c>
      <c r="C191" s="84"/>
      <c r="D191" s="118"/>
      <c r="E191" s="84"/>
      <c r="F191" s="84"/>
      <c r="G191" s="84"/>
      <c r="H191" s="84"/>
      <c r="I191" s="84"/>
      <c r="J191" s="84">
        <v>100000000</v>
      </c>
      <c r="K191" s="101"/>
      <c r="L191" s="101" t="str">
        <f t="shared" si="44"/>
        <v/>
      </c>
      <c r="M191" s="101"/>
    </row>
    <row r="192" spans="1:13" x14ac:dyDescent="0.25">
      <c r="A192" s="99"/>
      <c r="B192" s="110" t="s">
        <v>286</v>
      </c>
      <c r="C192" s="84"/>
      <c r="D192" s="118"/>
      <c r="E192" s="84"/>
      <c r="F192" s="84"/>
      <c r="G192" s="84"/>
      <c r="H192" s="84"/>
      <c r="I192" s="84"/>
      <c r="J192" s="84">
        <v>83000000</v>
      </c>
      <c r="K192" s="101"/>
      <c r="L192" s="101" t="str">
        <f t="shared" si="44"/>
        <v/>
      </c>
      <c r="M192" s="101"/>
    </row>
    <row r="193" spans="1:14" ht="48.75" customHeight="1" x14ac:dyDescent="0.25">
      <c r="A193" s="99"/>
      <c r="B193" s="110" t="s">
        <v>290</v>
      </c>
      <c r="C193" s="84">
        <v>84262100</v>
      </c>
      <c r="D193" s="118">
        <v>110000000</v>
      </c>
      <c r="E193" s="84">
        <v>47692500</v>
      </c>
      <c r="F193" s="84"/>
      <c r="G193" s="84"/>
      <c r="H193" s="84"/>
      <c r="I193" s="84">
        <v>110000000</v>
      </c>
      <c r="J193" s="118">
        <f>0*110000000</f>
        <v>0</v>
      </c>
      <c r="K193" s="101">
        <f t="shared" si="62"/>
        <v>43.356818181818177</v>
      </c>
      <c r="L193" s="101">
        <f t="shared" si="44"/>
        <v>100</v>
      </c>
      <c r="M193" s="101">
        <f t="shared" si="63"/>
        <v>0</v>
      </c>
    </row>
    <row r="194" spans="1:14" ht="48" x14ac:dyDescent="0.25">
      <c r="A194" s="99"/>
      <c r="B194" s="110" t="s">
        <v>176</v>
      </c>
      <c r="C194" s="84">
        <v>656200000</v>
      </c>
      <c r="D194" s="118">
        <v>1303000000</v>
      </c>
      <c r="E194" s="84">
        <v>157340000</v>
      </c>
      <c r="F194" s="84"/>
      <c r="G194" s="84">
        <v>-27000000</v>
      </c>
      <c r="H194" s="84"/>
      <c r="I194" s="84">
        <v>623000000</v>
      </c>
      <c r="J194" s="84">
        <v>1036000000</v>
      </c>
      <c r="K194" s="101">
        <f t="shared" si="62"/>
        <v>12.075211051419799</v>
      </c>
      <c r="L194" s="101">
        <f t="shared" si="44"/>
        <v>47.812739831158865</v>
      </c>
      <c r="M194" s="101">
        <f t="shared" si="63"/>
        <v>166.29213483146069</v>
      </c>
    </row>
    <row r="195" spans="1:14" ht="48" x14ac:dyDescent="0.25">
      <c r="A195" s="99"/>
      <c r="B195" s="110" t="s">
        <v>294</v>
      </c>
      <c r="C195" s="84"/>
      <c r="D195" s="118"/>
      <c r="E195" s="84"/>
      <c r="F195" s="84"/>
      <c r="G195" s="84"/>
      <c r="H195" s="84"/>
      <c r="I195" s="84"/>
      <c r="J195" s="84">
        <v>19000000</v>
      </c>
      <c r="K195" s="101"/>
      <c r="L195" s="101" t="str">
        <f t="shared" si="44"/>
        <v/>
      </c>
      <c r="M195" s="101"/>
    </row>
    <row r="196" spans="1:14" x14ac:dyDescent="0.25">
      <c r="A196" s="99"/>
      <c r="B196" s="110" t="s">
        <v>286</v>
      </c>
      <c r="C196" s="84"/>
      <c r="D196" s="118">
        <v>80500000</v>
      </c>
      <c r="E196" s="84"/>
      <c r="F196" s="84"/>
      <c r="G196" s="84">
        <v>80500000</v>
      </c>
      <c r="H196" s="84"/>
      <c r="I196" s="84">
        <v>80500000</v>
      </c>
      <c r="J196" s="84"/>
      <c r="K196" s="101"/>
      <c r="L196" s="101">
        <f t="shared" si="44"/>
        <v>100</v>
      </c>
      <c r="M196" s="101">
        <f t="shared" ref="M196" si="74">+J196/I196*100</f>
        <v>0</v>
      </c>
    </row>
    <row r="197" spans="1:14" x14ac:dyDescent="0.25">
      <c r="A197" s="99"/>
      <c r="B197" s="110" t="s">
        <v>177</v>
      </c>
      <c r="C197" s="84">
        <v>0</v>
      </c>
      <c r="D197" s="118">
        <v>120305000</v>
      </c>
      <c r="E197" s="84">
        <v>19050000</v>
      </c>
      <c r="F197" s="84"/>
      <c r="G197" s="84">
        <v>-89695000</v>
      </c>
      <c r="H197" s="84"/>
      <c r="I197" s="84">
        <v>0</v>
      </c>
      <c r="J197" s="84">
        <v>180000000</v>
      </c>
      <c r="K197" s="101"/>
      <c r="L197" s="101">
        <f t="shared" si="44"/>
        <v>0</v>
      </c>
      <c r="M197" s="101"/>
    </row>
    <row r="198" spans="1:14" ht="36" x14ac:dyDescent="0.25">
      <c r="A198" s="99"/>
      <c r="B198" s="110" t="s">
        <v>249</v>
      </c>
      <c r="C198" s="84">
        <v>146620040</v>
      </c>
      <c r="D198" s="84">
        <v>0</v>
      </c>
      <c r="E198" s="84">
        <v>0</v>
      </c>
      <c r="F198" s="84"/>
      <c r="G198" s="84"/>
      <c r="H198" s="84"/>
      <c r="I198" s="84">
        <v>0</v>
      </c>
      <c r="J198" s="84">
        <v>0</v>
      </c>
      <c r="K198" s="101"/>
      <c r="L198" s="101" t="str">
        <f t="shared" si="44"/>
        <v/>
      </c>
      <c r="M198" s="101"/>
    </row>
    <row r="199" spans="1:14" s="121" customFormat="1" ht="14.25" x14ac:dyDescent="0.25">
      <c r="A199" s="98"/>
      <c r="B199" s="109" t="s">
        <v>307</v>
      </c>
      <c r="C199" s="103"/>
      <c r="D199" s="103">
        <f>+D200</f>
        <v>83421000</v>
      </c>
      <c r="E199" s="103">
        <f t="shared" ref="E199:I199" si="75">+E200</f>
        <v>0</v>
      </c>
      <c r="F199" s="103">
        <f t="shared" si="75"/>
        <v>0</v>
      </c>
      <c r="G199" s="103">
        <f t="shared" si="75"/>
        <v>0</v>
      </c>
      <c r="H199" s="103">
        <f t="shared" si="75"/>
        <v>0</v>
      </c>
      <c r="I199" s="103">
        <f t="shared" si="75"/>
        <v>83421000</v>
      </c>
      <c r="J199" s="103"/>
      <c r="K199" s="107"/>
      <c r="L199" s="107">
        <f t="shared" si="44"/>
        <v>100</v>
      </c>
      <c r="M199" s="107"/>
      <c r="N199" s="120"/>
    </row>
    <row r="200" spans="1:14" ht="36" x14ac:dyDescent="0.25">
      <c r="A200" s="99"/>
      <c r="B200" s="110" t="s">
        <v>308</v>
      </c>
      <c r="C200" s="84"/>
      <c r="D200" s="84">
        <v>83421000</v>
      </c>
      <c r="E200" s="84"/>
      <c r="F200" s="84"/>
      <c r="G200" s="84"/>
      <c r="H200" s="84"/>
      <c r="I200" s="84">
        <v>83421000</v>
      </c>
      <c r="J200" s="84"/>
      <c r="K200" s="101"/>
      <c r="L200" s="101">
        <f t="shared" si="44"/>
        <v>100</v>
      </c>
      <c r="M200" s="101"/>
    </row>
    <row r="201" spans="1:14" x14ac:dyDescent="0.25">
      <c r="A201" s="98" t="s">
        <v>26</v>
      </c>
      <c r="B201" s="109" t="s">
        <v>29</v>
      </c>
      <c r="C201" s="103">
        <f>SUM(C202:C212)+C218+C221+C216+C217+C219+C220</f>
        <v>6661205130</v>
      </c>
      <c r="D201" s="103">
        <f t="shared" ref="D201:J201" si="76">SUM(D202:D212)+D218+D221+D216+D217+D219+D220</f>
        <v>11662000000</v>
      </c>
      <c r="E201" s="103">
        <f t="shared" si="76"/>
        <v>1898607023</v>
      </c>
      <c r="F201" s="103">
        <f t="shared" si="76"/>
        <v>0</v>
      </c>
      <c r="G201" s="103">
        <f t="shared" si="76"/>
        <v>0</v>
      </c>
      <c r="H201" s="103">
        <f t="shared" si="76"/>
        <v>0</v>
      </c>
      <c r="I201" s="103">
        <f t="shared" si="76"/>
        <v>10812000000</v>
      </c>
      <c r="J201" s="103">
        <f t="shared" si="76"/>
        <v>10432000000</v>
      </c>
      <c r="K201" s="107">
        <f t="shared" si="62"/>
        <v>16.28028659749614</v>
      </c>
      <c r="L201" s="107">
        <f t="shared" si="44"/>
        <v>92.711370262390673</v>
      </c>
      <c r="M201" s="107">
        <f t="shared" si="63"/>
        <v>96.485386607473174</v>
      </c>
    </row>
    <row r="202" spans="1:14" x14ac:dyDescent="0.25">
      <c r="A202" s="98"/>
      <c r="B202" s="116" t="s">
        <v>178</v>
      </c>
      <c r="C202" s="84">
        <v>1748567150</v>
      </c>
      <c r="D202" s="80">
        <v>1939000000</v>
      </c>
      <c r="E202" s="84">
        <v>1406737200</v>
      </c>
      <c r="F202" s="84"/>
      <c r="G202" s="84">
        <v>183000000</v>
      </c>
      <c r="H202" s="84"/>
      <c r="I202" s="84">
        <v>1939000000</v>
      </c>
      <c r="J202" s="84">
        <v>2031000000</v>
      </c>
      <c r="K202" s="101">
        <f t="shared" si="62"/>
        <v>72.549623517276956</v>
      </c>
      <c r="L202" s="101">
        <f t="shared" si="44"/>
        <v>100</v>
      </c>
      <c r="M202" s="101">
        <f t="shared" si="63"/>
        <v>104.74471376998453</v>
      </c>
    </row>
    <row r="203" spans="1:14" ht="24" x14ac:dyDescent="0.25">
      <c r="A203" s="98"/>
      <c r="B203" s="116" t="s">
        <v>179</v>
      </c>
      <c r="C203" s="84">
        <v>90260369</v>
      </c>
      <c r="D203" s="80">
        <v>130000000</v>
      </c>
      <c r="E203" s="84">
        <v>16625000</v>
      </c>
      <c r="F203" s="84"/>
      <c r="G203" s="84"/>
      <c r="H203" s="84"/>
      <c r="I203" s="84">
        <v>130000000</v>
      </c>
      <c r="J203" s="84">
        <v>171000000</v>
      </c>
      <c r="K203" s="101">
        <f t="shared" si="62"/>
        <v>12.788461538461537</v>
      </c>
      <c r="L203" s="101">
        <f t="shared" si="44"/>
        <v>100</v>
      </c>
      <c r="M203" s="101">
        <f t="shared" si="63"/>
        <v>131.53846153846155</v>
      </c>
    </row>
    <row r="204" spans="1:14" ht="60" x14ac:dyDescent="0.25">
      <c r="A204" s="98"/>
      <c r="B204" s="116" t="s">
        <v>180</v>
      </c>
      <c r="C204" s="84">
        <v>29740000</v>
      </c>
      <c r="D204" s="80">
        <v>30000000</v>
      </c>
      <c r="E204" s="84">
        <v>15600000</v>
      </c>
      <c r="F204" s="84"/>
      <c r="G204" s="84"/>
      <c r="H204" s="84"/>
      <c r="I204" s="84">
        <v>30000000</v>
      </c>
      <c r="J204" s="84"/>
      <c r="K204" s="101"/>
      <c r="L204" s="101">
        <f t="shared" si="44"/>
        <v>100</v>
      </c>
      <c r="M204" s="101">
        <f t="shared" si="63"/>
        <v>0</v>
      </c>
    </row>
    <row r="205" spans="1:14" ht="24" x14ac:dyDescent="0.25">
      <c r="A205" s="98"/>
      <c r="B205" s="116" t="s">
        <v>181</v>
      </c>
      <c r="C205" s="84">
        <v>1235643483</v>
      </c>
      <c r="D205" s="80">
        <v>2577000000</v>
      </c>
      <c r="E205" s="84">
        <v>276621238</v>
      </c>
      <c r="F205" s="84"/>
      <c r="G205" s="84">
        <v>577000000</v>
      </c>
      <c r="H205" s="84"/>
      <c r="I205" s="84">
        <v>2577000000</v>
      </c>
      <c r="J205" s="84">
        <v>2038000000</v>
      </c>
      <c r="K205" s="101">
        <f t="shared" si="62"/>
        <v>10.734235079549864</v>
      </c>
      <c r="L205" s="101">
        <f t="shared" ref="L205:L268" si="77">IFERROR(+I205/D205*100,"")</f>
        <v>100</v>
      </c>
      <c r="M205" s="101">
        <f t="shared" si="63"/>
        <v>79.084206441598752</v>
      </c>
    </row>
    <row r="206" spans="1:14" x14ac:dyDescent="0.25">
      <c r="A206" s="98"/>
      <c r="B206" s="116" t="s">
        <v>182</v>
      </c>
      <c r="C206" s="84">
        <v>878715056</v>
      </c>
      <c r="D206" s="80">
        <v>1443000000</v>
      </c>
      <c r="E206" s="84">
        <v>10720183</v>
      </c>
      <c r="F206" s="84"/>
      <c r="G206" s="84">
        <v>-557000000</v>
      </c>
      <c r="H206" s="84"/>
      <c r="I206" s="84">
        <v>1443000000</v>
      </c>
      <c r="J206" s="84">
        <v>1330000000</v>
      </c>
      <c r="K206" s="101">
        <f t="shared" si="62"/>
        <v>0.74290942480942479</v>
      </c>
      <c r="L206" s="101">
        <f t="shared" si="77"/>
        <v>100</v>
      </c>
      <c r="M206" s="101">
        <f t="shared" si="63"/>
        <v>92.169092169092167</v>
      </c>
    </row>
    <row r="207" spans="1:14" x14ac:dyDescent="0.25">
      <c r="A207" s="98"/>
      <c r="B207" s="116" t="s">
        <v>183</v>
      </c>
      <c r="C207" s="84">
        <v>44782500</v>
      </c>
      <c r="D207" s="80">
        <v>70000000</v>
      </c>
      <c r="E207" s="84">
        <v>3588000</v>
      </c>
      <c r="F207" s="84"/>
      <c r="G207" s="84"/>
      <c r="H207" s="84"/>
      <c r="I207" s="84">
        <v>64000000</v>
      </c>
      <c r="J207" s="84">
        <v>70000000</v>
      </c>
      <c r="K207" s="101">
        <f t="shared" si="62"/>
        <v>5.1257142857142854</v>
      </c>
      <c r="L207" s="101">
        <f t="shared" si="77"/>
        <v>91.428571428571431</v>
      </c>
      <c r="M207" s="101">
        <f t="shared" si="63"/>
        <v>109.375</v>
      </c>
    </row>
    <row r="208" spans="1:14" ht="24" x14ac:dyDescent="0.25">
      <c r="A208" s="99"/>
      <c r="B208" s="116" t="s">
        <v>184</v>
      </c>
      <c r="C208" s="84">
        <v>309459102</v>
      </c>
      <c r="D208" s="80">
        <v>1100000000</v>
      </c>
      <c r="E208" s="84">
        <v>6824000</v>
      </c>
      <c r="F208" s="84"/>
      <c r="G208" s="84"/>
      <c r="H208" s="84"/>
      <c r="I208" s="84">
        <v>770000000</v>
      </c>
      <c r="J208" s="84">
        <v>860000000</v>
      </c>
      <c r="K208" s="101">
        <f t="shared" si="62"/>
        <v>0.62036363636363634</v>
      </c>
      <c r="L208" s="101">
        <f t="shared" si="77"/>
        <v>70</v>
      </c>
      <c r="M208" s="101">
        <f t="shared" si="63"/>
        <v>111.68831168831169</v>
      </c>
    </row>
    <row r="209" spans="1:13" ht="24" x14ac:dyDescent="0.25">
      <c r="A209" s="98"/>
      <c r="B209" s="117" t="s">
        <v>185</v>
      </c>
      <c r="C209" s="84">
        <v>920762225</v>
      </c>
      <c r="D209" s="80">
        <v>1597000000</v>
      </c>
      <c r="E209" s="84">
        <v>35804000</v>
      </c>
      <c r="F209" s="84"/>
      <c r="G209" s="84">
        <v>-203000000</v>
      </c>
      <c r="H209" s="84"/>
      <c r="I209" s="84">
        <v>1500000000</v>
      </c>
      <c r="J209" s="84">
        <v>1490000000</v>
      </c>
      <c r="K209" s="101">
        <f t="shared" si="62"/>
        <v>2.241953663118347</v>
      </c>
      <c r="L209" s="101">
        <f t="shared" si="77"/>
        <v>93.926111458985588</v>
      </c>
      <c r="M209" s="101">
        <f t="shared" si="63"/>
        <v>99.333333333333329</v>
      </c>
    </row>
    <row r="210" spans="1:13" ht="48" x14ac:dyDescent="0.25">
      <c r="A210" s="98"/>
      <c r="B210" s="104" t="s">
        <v>56</v>
      </c>
      <c r="C210" s="84">
        <v>554300000</v>
      </c>
      <c r="D210" s="80">
        <v>480000000</v>
      </c>
      <c r="E210" s="84">
        <v>0</v>
      </c>
      <c r="F210" s="84"/>
      <c r="G210" s="84"/>
      <c r="H210" s="84"/>
      <c r="I210" s="84">
        <v>400000000</v>
      </c>
      <c r="J210" s="84">
        <v>488000000</v>
      </c>
      <c r="K210" s="101"/>
      <c r="L210" s="101">
        <f t="shared" si="77"/>
        <v>83.333333333333343</v>
      </c>
      <c r="M210" s="101">
        <f t="shared" si="63"/>
        <v>122</v>
      </c>
    </row>
    <row r="211" spans="1:13" ht="24" x14ac:dyDescent="0.25">
      <c r="A211" s="98"/>
      <c r="B211" s="116" t="s">
        <v>186</v>
      </c>
      <c r="C211" s="84">
        <v>5168800</v>
      </c>
      <c r="D211" s="80">
        <v>147000000</v>
      </c>
      <c r="E211" s="84">
        <v>0</v>
      </c>
      <c r="F211" s="84"/>
      <c r="G211" s="84"/>
      <c r="H211" s="84"/>
      <c r="I211" s="84">
        <v>0</v>
      </c>
      <c r="J211" s="84"/>
      <c r="K211" s="101"/>
      <c r="L211" s="101">
        <f t="shared" si="77"/>
        <v>0</v>
      </c>
      <c r="M211" s="101" t="e">
        <f t="shared" si="63"/>
        <v>#DIV/0!</v>
      </c>
    </row>
    <row r="212" spans="1:13" ht="24" x14ac:dyDescent="0.25">
      <c r="A212" s="99"/>
      <c r="B212" s="117" t="s">
        <v>187</v>
      </c>
      <c r="C212" s="80">
        <f>SUM(C213:C215)</f>
        <v>608149445</v>
      </c>
      <c r="D212" s="80">
        <f t="shared" ref="D212:J212" si="78">SUM(D213:D215)</f>
        <v>1699000000</v>
      </c>
      <c r="E212" s="80">
        <f t="shared" si="78"/>
        <v>123447402</v>
      </c>
      <c r="F212" s="80"/>
      <c r="G212" s="80"/>
      <c r="H212" s="80"/>
      <c r="I212" s="80">
        <f t="shared" si="78"/>
        <v>1509000000</v>
      </c>
      <c r="J212" s="80">
        <f t="shared" si="78"/>
        <v>1554000000</v>
      </c>
      <c r="K212" s="101">
        <f t="shared" si="62"/>
        <v>7.2658859329017069</v>
      </c>
      <c r="L212" s="101">
        <f t="shared" si="77"/>
        <v>88.81695114773396</v>
      </c>
      <c r="M212" s="101">
        <f t="shared" si="63"/>
        <v>102.98210735586481</v>
      </c>
    </row>
    <row r="213" spans="1:13" x14ac:dyDescent="0.25">
      <c r="A213" s="99"/>
      <c r="B213" s="124" t="s">
        <v>57</v>
      </c>
      <c r="C213" s="84">
        <v>49131315</v>
      </c>
      <c r="D213" s="81">
        <v>104000000</v>
      </c>
      <c r="E213" s="84"/>
      <c r="F213" s="84"/>
      <c r="G213" s="84"/>
      <c r="H213" s="84"/>
      <c r="I213" s="84">
        <v>84000000</v>
      </c>
      <c r="J213" s="84">
        <v>104000000</v>
      </c>
      <c r="K213" s="101"/>
      <c r="L213" s="101">
        <f t="shared" si="77"/>
        <v>80.769230769230774</v>
      </c>
      <c r="M213" s="101">
        <f t="shared" si="63"/>
        <v>123.80952380952381</v>
      </c>
    </row>
    <row r="214" spans="1:13" x14ac:dyDescent="0.25">
      <c r="A214" s="99"/>
      <c r="B214" s="124" t="s">
        <v>58</v>
      </c>
      <c r="C214" s="84">
        <v>535824030</v>
      </c>
      <c r="D214" s="81">
        <v>1365000000</v>
      </c>
      <c r="E214" s="84">
        <v>123447402</v>
      </c>
      <c r="F214" s="84"/>
      <c r="G214" s="84"/>
      <c r="H214" s="84"/>
      <c r="I214" s="84">
        <v>1295000000</v>
      </c>
      <c r="J214" s="84">
        <v>1300000000</v>
      </c>
      <c r="K214" s="101">
        <f t="shared" si="62"/>
        <v>9.0437657142857155</v>
      </c>
      <c r="L214" s="101">
        <f t="shared" si="77"/>
        <v>94.871794871794862</v>
      </c>
      <c r="M214" s="101">
        <f t="shared" si="63"/>
        <v>100.38610038610038</v>
      </c>
    </row>
    <row r="215" spans="1:13" x14ac:dyDescent="0.25">
      <c r="A215" s="99"/>
      <c r="B215" s="125" t="s">
        <v>59</v>
      </c>
      <c r="C215" s="84">
        <v>23194100</v>
      </c>
      <c r="D215" s="81">
        <v>230000000</v>
      </c>
      <c r="E215" s="84"/>
      <c r="F215" s="84"/>
      <c r="G215" s="84"/>
      <c r="H215" s="84"/>
      <c r="I215" s="84">
        <v>130000000</v>
      </c>
      <c r="J215" s="84">
        <v>150000000</v>
      </c>
      <c r="K215" s="101"/>
      <c r="L215" s="101">
        <f t="shared" si="77"/>
        <v>56.521739130434781</v>
      </c>
      <c r="M215" s="101">
        <f t="shared" si="63"/>
        <v>115.38461538461537</v>
      </c>
    </row>
    <row r="216" spans="1:13" ht="24" x14ac:dyDescent="0.25">
      <c r="A216" s="99"/>
      <c r="B216" s="117" t="s">
        <v>188</v>
      </c>
      <c r="C216" s="84"/>
      <c r="D216" s="80">
        <v>300000000</v>
      </c>
      <c r="E216" s="84">
        <v>2640000</v>
      </c>
      <c r="F216" s="84"/>
      <c r="G216" s="84"/>
      <c r="H216" s="84"/>
      <c r="I216" s="84">
        <v>300000000</v>
      </c>
      <c r="J216" s="84">
        <v>300000000</v>
      </c>
      <c r="K216" s="101"/>
      <c r="L216" s="101">
        <f t="shared" si="77"/>
        <v>100</v>
      </c>
      <c r="M216" s="101">
        <f t="shared" si="63"/>
        <v>100</v>
      </c>
    </row>
    <row r="217" spans="1:13" x14ac:dyDescent="0.25">
      <c r="A217" s="99"/>
      <c r="B217" s="117" t="s">
        <v>189</v>
      </c>
      <c r="C217" s="84"/>
      <c r="D217" s="80">
        <v>50000000</v>
      </c>
      <c r="E217" s="84"/>
      <c r="F217" s="84"/>
      <c r="G217" s="84"/>
      <c r="H217" s="84"/>
      <c r="I217" s="84">
        <v>50000000</v>
      </c>
      <c r="J217" s="84">
        <v>100000000</v>
      </c>
      <c r="K217" s="101"/>
      <c r="L217" s="101">
        <f t="shared" si="77"/>
        <v>100</v>
      </c>
      <c r="M217" s="101">
        <f t="shared" si="63"/>
        <v>200</v>
      </c>
    </row>
    <row r="218" spans="1:13" ht="24" x14ac:dyDescent="0.25">
      <c r="A218" s="99"/>
      <c r="B218" s="117" t="s">
        <v>190</v>
      </c>
      <c r="C218" s="84"/>
      <c r="D218" s="80">
        <v>100000000</v>
      </c>
      <c r="E218" s="84"/>
      <c r="F218" s="84"/>
      <c r="G218" s="84"/>
      <c r="H218" s="84"/>
      <c r="I218" s="84">
        <v>100000000</v>
      </c>
      <c r="J218" s="84"/>
      <c r="K218" s="101"/>
      <c r="L218" s="101">
        <f t="shared" si="77"/>
        <v>100</v>
      </c>
      <c r="M218" s="101">
        <f t="shared" si="63"/>
        <v>0</v>
      </c>
    </row>
    <row r="219" spans="1:13" ht="24" x14ac:dyDescent="0.25">
      <c r="A219" s="99"/>
      <c r="B219" s="117" t="s">
        <v>295</v>
      </c>
      <c r="C219" s="84"/>
      <c r="D219" s="80"/>
      <c r="E219" s="84"/>
      <c r="F219" s="84"/>
      <c r="G219" s="84"/>
      <c r="H219" s="84"/>
      <c r="I219" s="84"/>
      <c r="J219" s="84"/>
      <c r="K219" s="101"/>
      <c r="L219" s="101" t="str">
        <f t="shared" si="77"/>
        <v/>
      </c>
      <c r="M219" s="101"/>
    </row>
    <row r="220" spans="1:13" ht="36" x14ac:dyDescent="0.25">
      <c r="A220" s="99"/>
      <c r="B220" s="117" t="s">
        <v>296</v>
      </c>
      <c r="C220" s="84"/>
      <c r="D220" s="80"/>
      <c r="E220" s="84"/>
      <c r="F220" s="84"/>
      <c r="G220" s="84"/>
      <c r="H220" s="84"/>
      <c r="I220" s="84"/>
      <c r="J220" s="84"/>
      <c r="K220" s="101"/>
      <c r="L220" s="101" t="str">
        <f t="shared" si="77"/>
        <v/>
      </c>
      <c r="M220" s="101"/>
    </row>
    <row r="221" spans="1:13" ht="48" x14ac:dyDescent="0.25">
      <c r="A221" s="99"/>
      <c r="B221" s="110" t="s">
        <v>252</v>
      </c>
      <c r="C221" s="84">
        <v>235657000</v>
      </c>
      <c r="D221" s="84"/>
      <c r="E221" s="84"/>
      <c r="F221" s="84"/>
      <c r="G221" s="84"/>
      <c r="H221" s="84"/>
      <c r="I221" s="84"/>
      <c r="J221" s="84"/>
      <c r="K221" s="101"/>
      <c r="L221" s="101" t="str">
        <f t="shared" si="77"/>
        <v/>
      </c>
      <c r="M221" s="101"/>
    </row>
    <row r="222" spans="1:13" x14ac:dyDescent="0.25">
      <c r="A222" s="98" t="s">
        <v>28</v>
      </c>
      <c r="B222" s="109" t="s">
        <v>48</v>
      </c>
      <c r="C222" s="103">
        <f>+C223+C224+C233+C234+C236</f>
        <v>2607671210</v>
      </c>
      <c r="D222" s="103">
        <f t="shared" ref="D222:J222" si="79">+D223+D224+D233+D234+D236</f>
        <v>3841352000</v>
      </c>
      <c r="E222" s="103">
        <f t="shared" si="79"/>
        <v>1656813000</v>
      </c>
      <c r="F222" s="103">
        <f t="shared" si="79"/>
        <v>0</v>
      </c>
      <c r="G222" s="103">
        <f t="shared" si="79"/>
        <v>0</v>
      </c>
      <c r="H222" s="103">
        <f t="shared" si="79"/>
        <v>0</v>
      </c>
      <c r="I222" s="103">
        <f t="shared" si="79"/>
        <v>3461352000</v>
      </c>
      <c r="J222" s="103">
        <f t="shared" si="79"/>
        <v>5698000000</v>
      </c>
      <c r="K222" s="101">
        <f t="shared" si="62"/>
        <v>43.130986173618041</v>
      </c>
      <c r="L222" s="101">
        <f t="shared" si="77"/>
        <v>90.107649598370571</v>
      </c>
      <c r="M222" s="101">
        <f t="shared" si="63"/>
        <v>164.61775629869484</v>
      </c>
    </row>
    <row r="223" spans="1:13" x14ac:dyDescent="0.25">
      <c r="A223" s="98"/>
      <c r="B223" s="110" t="s">
        <v>50</v>
      </c>
      <c r="C223" s="84">
        <v>60000000</v>
      </c>
      <c r="D223" s="80">
        <v>60000000</v>
      </c>
      <c r="E223" s="80">
        <v>60000000</v>
      </c>
      <c r="F223" s="80"/>
      <c r="G223" s="80"/>
      <c r="H223" s="80"/>
      <c r="I223" s="80">
        <v>60000000</v>
      </c>
      <c r="J223" s="80">
        <v>60000000</v>
      </c>
      <c r="K223" s="101">
        <f t="shared" si="62"/>
        <v>100</v>
      </c>
      <c r="L223" s="101">
        <f t="shared" si="77"/>
        <v>100</v>
      </c>
      <c r="M223" s="101">
        <f t="shared" si="63"/>
        <v>100</v>
      </c>
    </row>
    <row r="224" spans="1:13" x14ac:dyDescent="0.25">
      <c r="A224" s="98"/>
      <c r="B224" s="110" t="s">
        <v>199</v>
      </c>
      <c r="C224" s="80">
        <f>SUM(C225:C227)</f>
        <v>2491534210</v>
      </c>
      <c r="D224" s="80">
        <f>SUM(D225:D227)</f>
        <v>3580000000</v>
      </c>
      <c r="E224" s="80">
        <f t="shared" ref="E224:J224" si="80">SUM(E225:E227)</f>
        <v>1596813000</v>
      </c>
      <c r="F224" s="80">
        <f t="shared" si="80"/>
        <v>0</v>
      </c>
      <c r="G224" s="80">
        <f t="shared" si="80"/>
        <v>0</v>
      </c>
      <c r="H224" s="80"/>
      <c r="I224" s="80">
        <f t="shared" si="80"/>
        <v>3200000000</v>
      </c>
      <c r="J224" s="80">
        <f t="shared" si="80"/>
        <v>5638000000</v>
      </c>
      <c r="K224" s="101">
        <f t="shared" si="62"/>
        <v>44.603715083798882</v>
      </c>
      <c r="L224" s="101">
        <f t="shared" si="77"/>
        <v>89.385474860335194</v>
      </c>
      <c r="M224" s="101">
        <f t="shared" si="63"/>
        <v>176.1875</v>
      </c>
    </row>
    <row r="225" spans="1:14" x14ac:dyDescent="0.25">
      <c r="A225" s="98"/>
      <c r="B225" s="110" t="s">
        <v>191</v>
      </c>
      <c r="C225" s="84">
        <v>24596000</v>
      </c>
      <c r="D225" s="80">
        <v>60000000</v>
      </c>
      <c r="E225" s="84">
        <v>16615000</v>
      </c>
      <c r="F225" s="84"/>
      <c r="G225" s="84"/>
      <c r="H225" s="84"/>
      <c r="I225" s="80">
        <v>60000000</v>
      </c>
      <c r="J225" s="80">
        <v>30000000</v>
      </c>
      <c r="K225" s="101">
        <f t="shared" si="62"/>
        <v>27.691666666666663</v>
      </c>
      <c r="L225" s="101">
        <f t="shared" si="77"/>
        <v>100</v>
      </c>
      <c r="M225" s="101">
        <f t="shared" si="63"/>
        <v>50</v>
      </c>
    </row>
    <row r="226" spans="1:14" ht="24" x14ac:dyDescent="0.25">
      <c r="A226" s="98"/>
      <c r="B226" s="110" t="s">
        <v>192</v>
      </c>
      <c r="C226" s="84">
        <v>1456810250</v>
      </c>
      <c r="D226" s="80">
        <v>2293330000</v>
      </c>
      <c r="E226" s="84">
        <v>835405000</v>
      </c>
      <c r="F226" s="84"/>
      <c r="G226" s="84">
        <v>-46670000</v>
      </c>
      <c r="H226" s="84"/>
      <c r="I226" s="84">
        <v>1993330000</v>
      </c>
      <c r="J226" s="84">
        <v>3960000000</v>
      </c>
      <c r="K226" s="101">
        <f t="shared" si="62"/>
        <v>36.427596551739171</v>
      </c>
      <c r="L226" s="101">
        <f t="shared" si="77"/>
        <v>86.918585637479126</v>
      </c>
      <c r="M226" s="101">
        <f t="shared" si="63"/>
        <v>198.66253956946417</v>
      </c>
    </row>
    <row r="227" spans="1:14" ht="24" x14ac:dyDescent="0.25">
      <c r="A227" s="98"/>
      <c r="B227" s="110" t="s">
        <v>193</v>
      </c>
      <c r="C227" s="80">
        <f>SUM(C228:C232)</f>
        <v>1010127960</v>
      </c>
      <c r="D227" s="80">
        <f>SUM(D228:D232)</f>
        <v>1226670000</v>
      </c>
      <c r="E227" s="80">
        <f t="shared" ref="E227:G227" si="81">SUM(E228:E232)</f>
        <v>744793000</v>
      </c>
      <c r="F227" s="80">
        <f t="shared" si="81"/>
        <v>0</v>
      </c>
      <c r="G227" s="80">
        <f t="shared" si="81"/>
        <v>46670000</v>
      </c>
      <c r="H227" s="80"/>
      <c r="I227" s="80">
        <f>SUM(I228:I232)</f>
        <v>1146670000</v>
      </c>
      <c r="J227" s="80">
        <f>SUM(J228:J232)</f>
        <v>1648000000</v>
      </c>
      <c r="K227" s="101">
        <f t="shared" si="62"/>
        <v>60.71665566126179</v>
      </c>
      <c r="L227" s="101">
        <f t="shared" si="77"/>
        <v>93.478278591634265</v>
      </c>
      <c r="M227" s="101">
        <f t="shared" si="63"/>
        <v>143.72051244037081</v>
      </c>
    </row>
    <row r="228" spans="1:14" x14ac:dyDescent="0.25">
      <c r="A228" s="98"/>
      <c r="B228" s="110" t="s">
        <v>194</v>
      </c>
      <c r="C228" s="84">
        <v>504216000</v>
      </c>
      <c r="D228" s="80">
        <v>556670000</v>
      </c>
      <c r="E228" s="80">
        <v>404388000</v>
      </c>
      <c r="F228" s="80"/>
      <c r="G228" s="80">
        <v>46670000</v>
      </c>
      <c r="H228" s="80"/>
      <c r="I228" s="80">
        <v>556670000</v>
      </c>
      <c r="J228" s="80">
        <v>610000000</v>
      </c>
      <c r="K228" s="101">
        <f t="shared" si="62"/>
        <v>72.644115903497593</v>
      </c>
      <c r="L228" s="101">
        <f t="shared" si="77"/>
        <v>100</v>
      </c>
      <c r="M228" s="101">
        <f t="shared" si="63"/>
        <v>109.58018215459788</v>
      </c>
    </row>
    <row r="229" spans="1:14" x14ac:dyDescent="0.25">
      <c r="A229" s="98"/>
      <c r="B229" s="110" t="s">
        <v>195</v>
      </c>
      <c r="C229" s="84">
        <v>235159100</v>
      </c>
      <c r="D229" s="80">
        <v>130000000</v>
      </c>
      <c r="E229" s="80">
        <v>29745000</v>
      </c>
      <c r="F229" s="80"/>
      <c r="G229" s="80"/>
      <c r="H229" s="80"/>
      <c r="I229" s="80">
        <v>115000000</v>
      </c>
      <c r="J229" s="80">
        <v>198000000</v>
      </c>
      <c r="K229" s="101">
        <f t="shared" si="62"/>
        <v>22.880769230769229</v>
      </c>
      <c r="L229" s="101">
        <f t="shared" si="77"/>
        <v>88.461538461538453</v>
      </c>
      <c r="M229" s="101">
        <f t="shared" si="63"/>
        <v>172.17391304347828</v>
      </c>
    </row>
    <row r="230" spans="1:14" x14ac:dyDescent="0.25">
      <c r="A230" s="126"/>
      <c r="B230" s="110" t="s">
        <v>196</v>
      </c>
      <c r="C230" s="84">
        <v>138850000</v>
      </c>
      <c r="D230" s="80">
        <v>350000000</v>
      </c>
      <c r="E230" s="80">
        <v>202300000</v>
      </c>
      <c r="F230" s="80"/>
      <c r="G230" s="80"/>
      <c r="H230" s="80"/>
      <c r="I230" s="80">
        <v>312000000</v>
      </c>
      <c r="J230" s="80">
        <v>664000000</v>
      </c>
      <c r="K230" s="101">
        <f t="shared" si="62"/>
        <v>57.8</v>
      </c>
      <c r="L230" s="101">
        <f t="shared" si="77"/>
        <v>89.142857142857139</v>
      </c>
      <c r="M230" s="101">
        <f t="shared" si="63"/>
        <v>212.82051282051282</v>
      </c>
    </row>
    <row r="231" spans="1:14" x14ac:dyDescent="0.25">
      <c r="A231" s="126"/>
      <c r="B231" s="110" t="s">
        <v>197</v>
      </c>
      <c r="C231" s="84">
        <v>30157600</v>
      </c>
      <c r="D231" s="80">
        <v>50000000</v>
      </c>
      <c r="E231" s="80">
        <v>0</v>
      </c>
      <c r="F231" s="80"/>
      <c r="G231" s="80"/>
      <c r="H231" s="80"/>
      <c r="I231" s="80">
        <v>50000000</v>
      </c>
      <c r="J231" s="80"/>
      <c r="K231" s="101">
        <f t="shared" si="62"/>
        <v>0</v>
      </c>
      <c r="L231" s="101">
        <f t="shared" si="77"/>
        <v>100</v>
      </c>
      <c r="M231" s="101">
        <f t="shared" si="63"/>
        <v>0</v>
      </c>
    </row>
    <row r="232" spans="1:14" x14ac:dyDescent="0.25">
      <c r="A232" s="126"/>
      <c r="B232" s="110" t="s">
        <v>198</v>
      </c>
      <c r="C232" s="84">
        <v>101745260</v>
      </c>
      <c r="D232" s="80">
        <v>140000000</v>
      </c>
      <c r="E232" s="80">
        <v>108360000</v>
      </c>
      <c r="F232" s="80"/>
      <c r="G232" s="80"/>
      <c r="H232" s="80"/>
      <c r="I232" s="80">
        <v>113000000</v>
      </c>
      <c r="J232" s="80">
        <v>176000000</v>
      </c>
      <c r="K232" s="101">
        <f t="shared" si="62"/>
        <v>77.400000000000006</v>
      </c>
      <c r="L232" s="101">
        <f t="shared" si="77"/>
        <v>80.714285714285722</v>
      </c>
      <c r="M232" s="101">
        <f t="shared" si="63"/>
        <v>155.75221238938053</v>
      </c>
    </row>
    <row r="233" spans="1:14" x14ac:dyDescent="0.25">
      <c r="A233" s="126"/>
      <c r="B233" s="110" t="s">
        <v>253</v>
      </c>
      <c r="C233" s="84">
        <v>56137000</v>
      </c>
      <c r="D233" s="80"/>
      <c r="E233" s="84"/>
      <c r="F233" s="84"/>
      <c r="G233" s="84"/>
      <c r="H233" s="84"/>
      <c r="I233" s="84"/>
      <c r="J233" s="84"/>
      <c r="K233" s="101"/>
      <c r="L233" s="101" t="str">
        <f t="shared" si="77"/>
        <v/>
      </c>
      <c r="M233" s="101"/>
    </row>
    <row r="234" spans="1:14" s="121" customFormat="1" ht="14.25" x14ac:dyDescent="0.25">
      <c r="A234" s="127"/>
      <c r="B234" s="109" t="s">
        <v>312</v>
      </c>
      <c r="C234" s="103"/>
      <c r="D234" s="82">
        <v>140730000</v>
      </c>
      <c r="E234" s="103"/>
      <c r="F234" s="103"/>
      <c r="G234" s="103"/>
      <c r="H234" s="103"/>
      <c r="I234" s="103">
        <v>140730000</v>
      </c>
      <c r="J234" s="103"/>
      <c r="K234" s="107"/>
      <c r="L234" s="107">
        <f t="shared" si="77"/>
        <v>100</v>
      </c>
      <c r="M234" s="107"/>
      <c r="N234" s="120"/>
    </row>
    <row r="235" spans="1:14" ht="48" x14ac:dyDescent="0.25">
      <c r="A235" s="126"/>
      <c r="B235" s="110" t="s">
        <v>313</v>
      </c>
      <c r="C235" s="84"/>
      <c r="D235" s="80">
        <v>140730000</v>
      </c>
      <c r="E235" s="84"/>
      <c r="F235" s="84"/>
      <c r="G235" s="84"/>
      <c r="H235" s="84"/>
      <c r="I235" s="84">
        <v>140730000</v>
      </c>
      <c r="J235" s="84"/>
      <c r="K235" s="101"/>
      <c r="L235" s="101">
        <f t="shared" si="77"/>
        <v>100</v>
      </c>
      <c r="M235" s="101"/>
    </row>
    <row r="236" spans="1:14" s="121" customFormat="1" ht="14.25" x14ac:dyDescent="0.25">
      <c r="A236" s="127"/>
      <c r="B236" s="109" t="s">
        <v>307</v>
      </c>
      <c r="C236" s="103"/>
      <c r="D236" s="82">
        <v>60622000</v>
      </c>
      <c r="E236" s="103"/>
      <c r="F236" s="103"/>
      <c r="G236" s="103"/>
      <c r="H236" s="103"/>
      <c r="I236" s="103">
        <v>60622000</v>
      </c>
      <c r="J236" s="103"/>
      <c r="K236" s="107"/>
      <c r="L236" s="107">
        <f t="shared" si="77"/>
        <v>100</v>
      </c>
      <c r="M236" s="107"/>
      <c r="N236" s="120"/>
    </row>
    <row r="237" spans="1:14" ht="48" x14ac:dyDescent="0.25">
      <c r="A237" s="126"/>
      <c r="B237" s="110" t="s">
        <v>314</v>
      </c>
      <c r="C237" s="84"/>
      <c r="D237" s="80">
        <v>60622000</v>
      </c>
      <c r="E237" s="84"/>
      <c r="F237" s="84"/>
      <c r="G237" s="84"/>
      <c r="H237" s="84"/>
      <c r="I237" s="84">
        <v>60622000</v>
      </c>
      <c r="J237" s="84"/>
      <c r="K237" s="101"/>
      <c r="L237" s="101">
        <f t="shared" si="77"/>
        <v>100</v>
      </c>
      <c r="M237" s="101"/>
    </row>
    <row r="238" spans="1:14" s="121" customFormat="1" ht="14.25" x14ac:dyDescent="0.25">
      <c r="A238" s="98" t="s">
        <v>60</v>
      </c>
      <c r="B238" s="109" t="s">
        <v>260</v>
      </c>
      <c r="C238" s="103">
        <f>+C239+C255</f>
        <v>10783333080</v>
      </c>
      <c r="D238" s="103">
        <f>+D239+D255</f>
        <v>14190680000</v>
      </c>
      <c r="E238" s="103">
        <f t="shared" ref="E238:J238" si="82">+E239+E255</f>
        <v>4718956806</v>
      </c>
      <c r="F238" s="103">
        <f t="shared" si="82"/>
        <v>223190000</v>
      </c>
      <c r="G238" s="103">
        <f t="shared" si="82"/>
        <v>0</v>
      </c>
      <c r="H238" s="103"/>
      <c r="I238" s="103">
        <f t="shared" si="82"/>
        <v>13879747400</v>
      </c>
      <c r="J238" s="103">
        <f t="shared" si="82"/>
        <v>13537000000</v>
      </c>
      <c r="K238" s="101">
        <f t="shared" si="62"/>
        <v>33.253915992750173</v>
      </c>
      <c r="L238" s="107">
        <f t="shared" si="77"/>
        <v>97.808895697739644</v>
      </c>
      <c r="M238" s="107">
        <f t="shared" si="63"/>
        <v>97.530593388176499</v>
      </c>
      <c r="N238" s="120"/>
    </row>
    <row r="239" spans="1:14" x14ac:dyDescent="0.25">
      <c r="A239" s="98" t="s">
        <v>42</v>
      </c>
      <c r="B239" s="109" t="s">
        <v>259</v>
      </c>
      <c r="C239" s="103">
        <f>+C240</f>
        <v>5248000000</v>
      </c>
      <c r="D239" s="103">
        <f t="shared" ref="D239:J239" si="83">+D240</f>
        <v>5576680000</v>
      </c>
      <c r="E239" s="103">
        <f t="shared" si="83"/>
        <v>3111068265</v>
      </c>
      <c r="F239" s="103">
        <f t="shared" si="83"/>
        <v>223190000</v>
      </c>
      <c r="G239" s="103">
        <f t="shared" si="83"/>
        <v>0</v>
      </c>
      <c r="H239" s="103"/>
      <c r="I239" s="103">
        <f t="shared" si="83"/>
        <v>5576680000</v>
      </c>
      <c r="J239" s="103">
        <f t="shared" si="83"/>
        <v>5842000000</v>
      </c>
      <c r="K239" s="101">
        <f t="shared" si="62"/>
        <v>55.787103886183175</v>
      </c>
      <c r="L239" s="107">
        <f t="shared" si="77"/>
        <v>100</v>
      </c>
      <c r="M239" s="101">
        <f t="shared" si="63"/>
        <v>104.75766943772997</v>
      </c>
    </row>
    <row r="240" spans="1:14" x14ac:dyDescent="0.25">
      <c r="A240" s="98" t="s">
        <v>13</v>
      </c>
      <c r="B240" s="109" t="s">
        <v>61</v>
      </c>
      <c r="C240" s="103">
        <f>+C241+C248</f>
        <v>5248000000</v>
      </c>
      <c r="D240" s="103">
        <f>+D241+D248</f>
        <v>5576680000</v>
      </c>
      <c r="E240" s="103">
        <f t="shared" ref="E240:J240" si="84">+E241+E248</f>
        <v>3111068265</v>
      </c>
      <c r="F240" s="103">
        <f t="shared" si="84"/>
        <v>223190000</v>
      </c>
      <c r="G240" s="103">
        <f t="shared" si="84"/>
        <v>0</v>
      </c>
      <c r="H240" s="103"/>
      <c r="I240" s="103">
        <f t="shared" si="84"/>
        <v>5576680000</v>
      </c>
      <c r="J240" s="103">
        <f t="shared" si="84"/>
        <v>5842000000</v>
      </c>
      <c r="K240" s="101">
        <f t="shared" si="62"/>
        <v>55.787103886183175</v>
      </c>
      <c r="L240" s="107">
        <f t="shared" si="77"/>
        <v>100</v>
      </c>
      <c r="M240" s="101">
        <f t="shared" si="63"/>
        <v>104.75766943772997</v>
      </c>
    </row>
    <row r="241" spans="1:13" x14ac:dyDescent="0.25">
      <c r="A241" s="98" t="s">
        <v>45</v>
      </c>
      <c r="B241" s="109" t="s">
        <v>27</v>
      </c>
      <c r="C241" s="103">
        <f>+C242+C245+C247+C246</f>
        <v>1907000000</v>
      </c>
      <c r="D241" s="103">
        <f t="shared" ref="D241:J241" si="85">+D242+D245+D247+D246</f>
        <v>2029150000</v>
      </c>
      <c r="E241" s="103">
        <f t="shared" si="85"/>
        <v>987568975</v>
      </c>
      <c r="F241" s="103">
        <f t="shared" si="85"/>
        <v>64210000</v>
      </c>
      <c r="G241" s="103">
        <f t="shared" si="85"/>
        <v>0</v>
      </c>
      <c r="H241" s="103">
        <f t="shared" si="85"/>
        <v>0</v>
      </c>
      <c r="I241" s="103">
        <f t="shared" si="85"/>
        <v>2029150000</v>
      </c>
      <c r="J241" s="103">
        <f t="shared" si="85"/>
        <v>1987000000</v>
      </c>
      <c r="K241" s="101">
        <f t="shared" si="62"/>
        <v>48.669096666091718</v>
      </c>
      <c r="L241" s="107">
        <f t="shared" si="77"/>
        <v>100</v>
      </c>
      <c r="M241" s="101">
        <f t="shared" si="63"/>
        <v>97.92277554641106</v>
      </c>
    </row>
    <row r="242" spans="1:13" x14ac:dyDescent="0.25">
      <c r="A242" s="98"/>
      <c r="B242" s="110" t="s">
        <v>200</v>
      </c>
      <c r="C242" s="80">
        <f>C243+C244</f>
        <v>1680000000</v>
      </c>
      <c r="D242" s="80">
        <f t="shared" ref="D242:J242" si="86">D243+D244</f>
        <v>1741000000</v>
      </c>
      <c r="E242" s="80">
        <f>E243+E244</f>
        <v>951552376</v>
      </c>
      <c r="F242" s="80">
        <f t="shared" ref="F242:G242" si="87">F243+F244</f>
        <v>0</v>
      </c>
      <c r="G242" s="80">
        <f t="shared" si="87"/>
        <v>0</v>
      </c>
      <c r="H242" s="80"/>
      <c r="I242" s="80">
        <f t="shared" si="86"/>
        <v>1741000000</v>
      </c>
      <c r="J242" s="80">
        <f t="shared" si="86"/>
        <v>1704000000</v>
      </c>
      <c r="K242" s="101">
        <f t="shared" si="62"/>
        <v>54.655506950028723</v>
      </c>
      <c r="L242" s="101">
        <f t="shared" si="77"/>
        <v>100</v>
      </c>
      <c r="M242" s="101">
        <f t="shared" si="63"/>
        <v>97.874784606547962</v>
      </c>
    </row>
    <row r="243" spans="1:13" ht="24" x14ac:dyDescent="0.25">
      <c r="A243" s="98"/>
      <c r="B243" s="110" t="s">
        <v>201</v>
      </c>
      <c r="C243" s="84">
        <v>1331000000</v>
      </c>
      <c r="D243" s="113">
        <v>1388000000</v>
      </c>
      <c r="E243" s="84">
        <v>769316833</v>
      </c>
      <c r="F243" s="84"/>
      <c r="G243" s="84"/>
      <c r="H243" s="84"/>
      <c r="I243" s="113">
        <v>1388000000</v>
      </c>
      <c r="J243" s="84">
        <v>1361000000</v>
      </c>
      <c r="K243" s="101">
        <f t="shared" ref="K243:K328" si="88">+E243/D243*100</f>
        <v>55.426284798270899</v>
      </c>
      <c r="L243" s="101">
        <f t="shared" si="77"/>
        <v>100</v>
      </c>
      <c r="M243" s="101">
        <f t="shared" ref="M243:M328" si="89">+J243/I243*100</f>
        <v>98.054755043227672</v>
      </c>
    </row>
    <row r="244" spans="1:13" x14ac:dyDescent="0.25">
      <c r="A244" s="98"/>
      <c r="B244" s="110" t="s">
        <v>113</v>
      </c>
      <c r="C244" s="84">
        <v>349000000</v>
      </c>
      <c r="D244" s="113">
        <v>353000000</v>
      </c>
      <c r="E244" s="84">
        <v>182235543</v>
      </c>
      <c r="F244" s="84"/>
      <c r="G244" s="84"/>
      <c r="H244" s="84"/>
      <c r="I244" s="114">
        <f t="shared" ref="I244:I245" si="90">+D244+F244+G244</f>
        <v>353000000</v>
      </c>
      <c r="J244" s="84">
        <v>343000000</v>
      </c>
      <c r="K244" s="101">
        <f t="shared" si="88"/>
        <v>51.624799716713873</v>
      </c>
      <c r="L244" s="101">
        <f t="shared" si="77"/>
        <v>100</v>
      </c>
      <c r="M244" s="101">
        <f t="shared" si="89"/>
        <v>97.16713881019831</v>
      </c>
    </row>
    <row r="245" spans="1:13" ht="36" x14ac:dyDescent="0.25">
      <c r="A245" s="98"/>
      <c r="B245" s="110" t="s">
        <v>118</v>
      </c>
      <c r="C245" s="84">
        <v>227000000</v>
      </c>
      <c r="D245" s="114">
        <v>158000000</v>
      </c>
      <c r="E245" s="84">
        <v>36016599</v>
      </c>
      <c r="F245" s="84"/>
      <c r="G245" s="84"/>
      <c r="H245" s="84"/>
      <c r="I245" s="114">
        <f t="shared" si="90"/>
        <v>158000000</v>
      </c>
      <c r="J245" s="84"/>
      <c r="K245" s="101">
        <f t="shared" si="88"/>
        <v>22.795315822784808</v>
      </c>
      <c r="L245" s="101">
        <f t="shared" si="77"/>
        <v>100</v>
      </c>
      <c r="M245" s="101">
        <f t="shared" si="89"/>
        <v>0</v>
      </c>
    </row>
    <row r="246" spans="1:13" ht="24" x14ac:dyDescent="0.25">
      <c r="A246" s="98"/>
      <c r="B246" s="110" t="s">
        <v>261</v>
      </c>
      <c r="C246" s="84"/>
      <c r="D246" s="114">
        <v>91150000</v>
      </c>
      <c r="E246" s="84"/>
      <c r="F246" s="84"/>
      <c r="G246" s="84"/>
      <c r="H246" s="84"/>
      <c r="I246" s="114">
        <v>91150000</v>
      </c>
      <c r="J246" s="84">
        <v>283000000</v>
      </c>
      <c r="K246" s="101"/>
      <c r="L246" s="101">
        <f t="shared" si="77"/>
        <v>100</v>
      </c>
      <c r="M246" s="101"/>
    </row>
    <row r="247" spans="1:13" ht="24" x14ac:dyDescent="0.25">
      <c r="A247" s="98"/>
      <c r="B247" s="110" t="s">
        <v>119</v>
      </c>
      <c r="C247" s="84"/>
      <c r="D247" s="114">
        <v>39000000</v>
      </c>
      <c r="E247" s="84"/>
      <c r="F247" s="84">
        <v>64210000</v>
      </c>
      <c r="G247" s="84"/>
      <c r="H247" s="84"/>
      <c r="I247" s="114">
        <v>39000000</v>
      </c>
      <c r="J247" s="84"/>
      <c r="K247" s="101">
        <f t="shared" si="88"/>
        <v>0</v>
      </c>
      <c r="L247" s="101">
        <f t="shared" si="77"/>
        <v>100</v>
      </c>
      <c r="M247" s="101">
        <f t="shared" si="89"/>
        <v>0</v>
      </c>
    </row>
    <row r="248" spans="1:13" x14ac:dyDescent="0.25">
      <c r="A248" s="98" t="s">
        <v>46</v>
      </c>
      <c r="B248" s="109" t="s">
        <v>62</v>
      </c>
      <c r="C248" s="103">
        <f>+C249+C252+C254+C253</f>
        <v>3341000000</v>
      </c>
      <c r="D248" s="103">
        <f t="shared" ref="D248:J248" si="91">+D249+D252+D254+D253</f>
        <v>3547530000</v>
      </c>
      <c r="E248" s="103">
        <f t="shared" si="91"/>
        <v>2123499290</v>
      </c>
      <c r="F248" s="103">
        <f t="shared" si="91"/>
        <v>158980000</v>
      </c>
      <c r="G248" s="103">
        <f t="shared" si="91"/>
        <v>0</v>
      </c>
      <c r="H248" s="103">
        <f t="shared" si="91"/>
        <v>0</v>
      </c>
      <c r="I248" s="103">
        <f t="shared" si="91"/>
        <v>3547530000</v>
      </c>
      <c r="J248" s="103">
        <f t="shared" si="91"/>
        <v>3855000000</v>
      </c>
      <c r="K248" s="101">
        <f t="shared" si="88"/>
        <v>59.858529455705799</v>
      </c>
      <c r="L248" s="101">
        <f t="shared" si="77"/>
        <v>100</v>
      </c>
      <c r="M248" s="101">
        <f t="shared" si="89"/>
        <v>108.66715714877675</v>
      </c>
    </row>
    <row r="249" spans="1:13" ht="24" x14ac:dyDescent="0.25">
      <c r="A249" s="98"/>
      <c r="B249" s="110" t="s">
        <v>202</v>
      </c>
      <c r="C249" s="80">
        <f>C250+C251</f>
        <v>3114000000</v>
      </c>
      <c r="D249" s="80">
        <f>D250+D251</f>
        <v>3061000000</v>
      </c>
      <c r="E249" s="80">
        <f t="shared" ref="E249:J249" si="92">E250+E251</f>
        <v>1949763818</v>
      </c>
      <c r="F249" s="80">
        <f t="shared" si="92"/>
        <v>0</v>
      </c>
      <c r="G249" s="80">
        <f t="shared" si="92"/>
        <v>0</v>
      </c>
      <c r="H249" s="80">
        <f t="shared" si="92"/>
        <v>0</v>
      </c>
      <c r="I249" s="80">
        <f t="shared" si="92"/>
        <v>3061000000</v>
      </c>
      <c r="J249" s="80">
        <f t="shared" si="92"/>
        <v>3123000000</v>
      </c>
      <c r="K249" s="101">
        <f t="shared" si="88"/>
        <v>63.696955831427637</v>
      </c>
      <c r="L249" s="101">
        <f t="shared" si="77"/>
        <v>100</v>
      </c>
      <c r="M249" s="101">
        <f t="shared" si="89"/>
        <v>102.02548186867037</v>
      </c>
    </row>
    <row r="250" spans="1:13" ht="24" x14ac:dyDescent="0.25">
      <c r="A250" s="98"/>
      <c r="B250" s="110" t="s">
        <v>203</v>
      </c>
      <c r="C250" s="84">
        <v>2423000000</v>
      </c>
      <c r="D250" s="113">
        <v>2379000000</v>
      </c>
      <c r="E250" s="84">
        <v>1721647944</v>
      </c>
      <c r="F250" s="84"/>
      <c r="G250" s="84"/>
      <c r="H250" s="84"/>
      <c r="I250" s="113">
        <f>+D250+F250+G250</f>
        <v>2379000000</v>
      </c>
      <c r="J250" s="84">
        <v>2433000000</v>
      </c>
      <c r="K250" s="101">
        <f t="shared" si="88"/>
        <v>72.368555863808325</v>
      </c>
      <c r="L250" s="101">
        <f t="shared" si="77"/>
        <v>100</v>
      </c>
      <c r="M250" s="101">
        <f t="shared" si="89"/>
        <v>102.26986128625472</v>
      </c>
    </row>
    <row r="251" spans="1:13" x14ac:dyDescent="0.25">
      <c r="A251" s="98"/>
      <c r="B251" s="110" t="s">
        <v>113</v>
      </c>
      <c r="C251" s="84">
        <v>691000000</v>
      </c>
      <c r="D251" s="113">
        <v>682000000</v>
      </c>
      <c r="E251" s="84">
        <v>228115874</v>
      </c>
      <c r="F251" s="84"/>
      <c r="G251" s="84"/>
      <c r="H251" s="84"/>
      <c r="I251" s="113">
        <f t="shared" ref="I251:I252" si="93">+D251+F251+G251</f>
        <v>682000000</v>
      </c>
      <c r="J251" s="84">
        <v>690000000</v>
      </c>
      <c r="K251" s="101">
        <f t="shared" si="88"/>
        <v>33.448075366568915</v>
      </c>
      <c r="L251" s="101">
        <f t="shared" si="77"/>
        <v>100</v>
      </c>
      <c r="M251" s="101">
        <f t="shared" si="89"/>
        <v>101.17302052785924</v>
      </c>
    </row>
    <row r="252" spans="1:13" ht="36" x14ac:dyDescent="0.25">
      <c r="A252" s="98"/>
      <c r="B252" s="110" t="s">
        <v>204</v>
      </c>
      <c r="C252" s="84">
        <v>227000000</v>
      </c>
      <c r="D252" s="114">
        <v>238000000</v>
      </c>
      <c r="E252" s="84">
        <v>105318000</v>
      </c>
      <c r="F252" s="84"/>
      <c r="G252" s="84"/>
      <c r="H252" s="84"/>
      <c r="I252" s="113">
        <f t="shared" si="93"/>
        <v>238000000</v>
      </c>
      <c r="J252" s="84">
        <v>226000000</v>
      </c>
      <c r="K252" s="101">
        <f t="shared" si="88"/>
        <v>44.251260504201682</v>
      </c>
      <c r="L252" s="101">
        <f t="shared" si="77"/>
        <v>100</v>
      </c>
      <c r="M252" s="101">
        <f t="shared" si="89"/>
        <v>94.9579831932773</v>
      </c>
    </row>
    <row r="253" spans="1:13" ht="24" x14ac:dyDescent="0.25">
      <c r="A253" s="98"/>
      <c r="B253" s="110" t="s">
        <v>261</v>
      </c>
      <c r="C253" s="84"/>
      <c r="D253" s="114">
        <v>172530000</v>
      </c>
      <c r="E253" s="84"/>
      <c r="F253" s="84"/>
      <c r="G253" s="84"/>
      <c r="H253" s="84"/>
      <c r="I253" s="113">
        <v>172530000</v>
      </c>
      <c r="J253" s="84">
        <v>506000000</v>
      </c>
      <c r="K253" s="101"/>
      <c r="L253" s="101">
        <f t="shared" si="77"/>
        <v>100</v>
      </c>
      <c r="M253" s="101"/>
    </row>
    <row r="254" spans="1:13" ht="24" x14ac:dyDescent="0.25">
      <c r="A254" s="99"/>
      <c r="B254" s="110" t="s">
        <v>171</v>
      </c>
      <c r="C254" s="84"/>
      <c r="D254" s="114">
        <v>76000000</v>
      </c>
      <c r="E254" s="84">
        <v>68417472</v>
      </c>
      <c r="F254" s="84">
        <v>158980000</v>
      </c>
      <c r="G254" s="84"/>
      <c r="H254" s="84"/>
      <c r="I254" s="113">
        <v>76000000</v>
      </c>
      <c r="J254" s="84"/>
      <c r="K254" s="101">
        <f t="shared" si="88"/>
        <v>90.022989473684206</v>
      </c>
      <c r="L254" s="101">
        <f t="shared" si="77"/>
        <v>100</v>
      </c>
      <c r="M254" s="101">
        <f t="shared" si="89"/>
        <v>0</v>
      </c>
    </row>
    <row r="255" spans="1:13" ht="24" x14ac:dyDescent="0.25">
      <c r="A255" s="98" t="s">
        <v>51</v>
      </c>
      <c r="B255" s="109" t="s">
        <v>63</v>
      </c>
      <c r="C255" s="103">
        <f>+C256+C265</f>
        <v>5535333080</v>
      </c>
      <c r="D255" s="103">
        <f>+D256+D265</f>
        <v>8614000000</v>
      </c>
      <c r="E255" s="103">
        <f t="shared" ref="E255:J255" si="94">+E256+E265</f>
        <v>1607888541</v>
      </c>
      <c r="F255" s="103">
        <f t="shared" si="94"/>
        <v>0</v>
      </c>
      <c r="G255" s="103">
        <f t="shared" si="94"/>
        <v>0</v>
      </c>
      <c r="H255" s="103"/>
      <c r="I255" s="103">
        <f t="shared" si="94"/>
        <v>8303067400</v>
      </c>
      <c r="J255" s="103">
        <f t="shared" si="94"/>
        <v>7695000000</v>
      </c>
      <c r="K255" s="101">
        <f t="shared" si="88"/>
        <v>18.665991885302997</v>
      </c>
      <c r="L255" s="101">
        <f t="shared" si="77"/>
        <v>96.390380775481773</v>
      </c>
      <c r="M255" s="101">
        <f t="shared" si="89"/>
        <v>92.67659323107506</v>
      </c>
    </row>
    <row r="256" spans="1:13" x14ac:dyDescent="0.25">
      <c r="A256" s="98" t="s">
        <v>13</v>
      </c>
      <c r="B256" s="109" t="s">
        <v>27</v>
      </c>
      <c r="C256" s="103">
        <f>SUM(C257:C264)</f>
        <v>1394531930</v>
      </c>
      <c r="D256" s="103">
        <f>SUM(D257:D264)</f>
        <v>2710000000</v>
      </c>
      <c r="E256" s="103">
        <f t="shared" ref="E256:J256" si="95">SUM(E257:E264)</f>
        <v>955263541</v>
      </c>
      <c r="F256" s="103">
        <f t="shared" si="95"/>
        <v>0</v>
      </c>
      <c r="G256" s="103">
        <f t="shared" si="95"/>
        <v>0</v>
      </c>
      <c r="H256" s="103"/>
      <c r="I256" s="103">
        <f t="shared" si="95"/>
        <v>2708142400</v>
      </c>
      <c r="J256" s="103">
        <f t="shared" si="95"/>
        <v>1768000000</v>
      </c>
      <c r="K256" s="101">
        <f t="shared" si="88"/>
        <v>35.249577158671585</v>
      </c>
      <c r="L256" s="101">
        <f t="shared" si="77"/>
        <v>99.931453874538747</v>
      </c>
      <c r="M256" s="101">
        <f t="shared" si="89"/>
        <v>65.284602464035871</v>
      </c>
    </row>
    <row r="257" spans="1:13" x14ac:dyDescent="0.25">
      <c r="A257" s="98"/>
      <c r="B257" s="110" t="s">
        <v>205</v>
      </c>
      <c r="C257" s="83">
        <v>329996446</v>
      </c>
      <c r="D257" s="80">
        <v>330000000</v>
      </c>
      <c r="E257" s="84">
        <v>60000000</v>
      </c>
      <c r="F257" s="84"/>
      <c r="G257" s="84"/>
      <c r="H257" s="84"/>
      <c r="I257" s="84">
        <v>330000000</v>
      </c>
      <c r="J257" s="84">
        <v>471000000</v>
      </c>
      <c r="K257" s="101">
        <f t="shared" si="88"/>
        <v>18.181818181818183</v>
      </c>
      <c r="L257" s="101">
        <f t="shared" si="77"/>
        <v>100</v>
      </c>
      <c r="M257" s="101">
        <f t="shared" si="89"/>
        <v>142.72727272727272</v>
      </c>
    </row>
    <row r="258" spans="1:13" ht="24" x14ac:dyDescent="0.25">
      <c r="A258" s="98"/>
      <c r="B258" s="110" t="s">
        <v>206</v>
      </c>
      <c r="C258" s="83">
        <v>100000000</v>
      </c>
      <c r="D258" s="80">
        <v>150000000</v>
      </c>
      <c r="E258" s="84">
        <v>68673580</v>
      </c>
      <c r="F258" s="84"/>
      <c r="G258" s="84"/>
      <c r="H258" s="84"/>
      <c r="I258" s="84">
        <v>150000000</v>
      </c>
      <c r="J258" s="84">
        <v>150000000</v>
      </c>
      <c r="K258" s="101">
        <f t="shared" si="88"/>
        <v>45.782386666666667</v>
      </c>
      <c r="L258" s="101">
        <f t="shared" si="77"/>
        <v>100</v>
      </c>
      <c r="M258" s="101">
        <f t="shared" si="89"/>
        <v>100</v>
      </c>
    </row>
    <row r="259" spans="1:13" ht="24" x14ac:dyDescent="0.25">
      <c r="A259" s="98"/>
      <c r="B259" s="110" t="s">
        <v>207</v>
      </c>
      <c r="C259" s="83">
        <v>79003000</v>
      </c>
      <c r="D259" s="80">
        <v>100000000</v>
      </c>
      <c r="E259" s="84">
        <v>50000000</v>
      </c>
      <c r="F259" s="84"/>
      <c r="G259" s="84"/>
      <c r="H259" s="84"/>
      <c r="I259" s="84">
        <v>100000000</v>
      </c>
      <c r="J259" s="84">
        <v>120000000</v>
      </c>
      <c r="K259" s="101">
        <f t="shared" si="88"/>
        <v>50</v>
      </c>
      <c r="L259" s="101">
        <f t="shared" si="77"/>
        <v>100</v>
      </c>
      <c r="M259" s="101">
        <f t="shared" si="89"/>
        <v>120</v>
      </c>
    </row>
    <row r="260" spans="1:13" x14ac:dyDescent="0.25">
      <c r="A260" s="98"/>
      <c r="B260" s="110" t="s">
        <v>208</v>
      </c>
      <c r="C260" s="83">
        <v>497729984</v>
      </c>
      <c r="D260" s="80">
        <v>500000000</v>
      </c>
      <c r="E260" s="84">
        <v>333727561</v>
      </c>
      <c r="F260" s="84"/>
      <c r="G260" s="84"/>
      <c r="H260" s="84"/>
      <c r="I260" s="84">
        <v>500000000</v>
      </c>
      <c r="J260" s="84">
        <v>500000000</v>
      </c>
      <c r="K260" s="101">
        <f t="shared" si="88"/>
        <v>66.745512200000007</v>
      </c>
      <c r="L260" s="101">
        <f t="shared" si="77"/>
        <v>100</v>
      </c>
      <c r="M260" s="101">
        <f t="shared" si="89"/>
        <v>100</v>
      </c>
    </row>
    <row r="261" spans="1:13" x14ac:dyDescent="0.25">
      <c r="A261" s="98"/>
      <c r="B261" s="110" t="s">
        <v>209</v>
      </c>
      <c r="C261" s="83">
        <v>275988000</v>
      </c>
      <c r="D261" s="80">
        <v>400000000</v>
      </c>
      <c r="E261" s="84">
        <v>398142400</v>
      </c>
      <c r="F261" s="84"/>
      <c r="G261" s="84"/>
      <c r="H261" s="84"/>
      <c r="I261" s="84">
        <v>398142400</v>
      </c>
      <c r="J261" s="84">
        <v>427000000</v>
      </c>
      <c r="K261" s="101">
        <f t="shared" si="88"/>
        <v>99.535600000000002</v>
      </c>
      <c r="L261" s="101">
        <f t="shared" si="77"/>
        <v>99.535600000000002</v>
      </c>
      <c r="M261" s="101">
        <f t="shared" si="89"/>
        <v>107.24805999059632</v>
      </c>
    </row>
    <row r="262" spans="1:13" x14ac:dyDescent="0.25">
      <c r="A262" s="98"/>
      <c r="B262" s="110" t="s">
        <v>210</v>
      </c>
      <c r="C262" s="83">
        <v>89869500</v>
      </c>
      <c r="D262" s="80">
        <v>100000000</v>
      </c>
      <c r="E262" s="84">
        <v>44720000</v>
      </c>
      <c r="F262" s="84"/>
      <c r="G262" s="84"/>
      <c r="H262" s="84"/>
      <c r="I262" s="84">
        <v>100000000</v>
      </c>
      <c r="J262" s="84">
        <v>100000000</v>
      </c>
      <c r="K262" s="101">
        <f t="shared" si="88"/>
        <v>44.72</v>
      </c>
      <c r="L262" s="101">
        <f t="shared" si="77"/>
        <v>100</v>
      </c>
      <c r="M262" s="101">
        <f t="shared" si="89"/>
        <v>100</v>
      </c>
    </row>
    <row r="263" spans="1:13" ht="36" x14ac:dyDescent="0.25">
      <c r="A263" s="98"/>
      <c r="B263" s="110" t="s">
        <v>211</v>
      </c>
      <c r="C263" s="83"/>
      <c r="D263" s="128">
        <v>1130000000</v>
      </c>
      <c r="E263" s="84">
        <v>0</v>
      </c>
      <c r="F263" s="84"/>
      <c r="G263" s="84"/>
      <c r="H263" s="84"/>
      <c r="I263" s="84">
        <v>1130000000</v>
      </c>
      <c r="J263" s="103"/>
      <c r="K263" s="101"/>
      <c r="L263" s="101">
        <f t="shared" si="77"/>
        <v>100</v>
      </c>
      <c r="M263" s="101"/>
    </row>
    <row r="264" spans="1:13" ht="24" x14ac:dyDescent="0.25">
      <c r="A264" s="99"/>
      <c r="B264" s="110" t="s">
        <v>255</v>
      </c>
      <c r="C264" s="84">
        <v>21945000</v>
      </c>
      <c r="D264" s="84"/>
      <c r="E264" s="84"/>
      <c r="F264" s="84"/>
      <c r="G264" s="84"/>
      <c r="H264" s="84"/>
      <c r="I264" s="84"/>
      <c r="J264" s="84"/>
      <c r="K264" s="101"/>
      <c r="L264" s="101" t="str">
        <f t="shared" si="77"/>
        <v/>
      </c>
      <c r="M264" s="101"/>
    </row>
    <row r="265" spans="1:13" x14ac:dyDescent="0.25">
      <c r="A265" s="98" t="s">
        <v>15</v>
      </c>
      <c r="B265" s="109" t="s">
        <v>62</v>
      </c>
      <c r="C265" s="103">
        <f>+C266+C267+C268+C272</f>
        <v>4140801150</v>
      </c>
      <c r="D265" s="103">
        <f t="shared" ref="D265:J265" si="96">+D266+D267+D268+D272</f>
        <v>5904000000</v>
      </c>
      <c r="E265" s="103">
        <f t="shared" si="96"/>
        <v>652625000</v>
      </c>
      <c r="F265" s="103">
        <f t="shared" si="96"/>
        <v>0</v>
      </c>
      <c r="G265" s="103">
        <f t="shared" si="96"/>
        <v>0</v>
      </c>
      <c r="H265" s="103"/>
      <c r="I265" s="103">
        <f t="shared" si="96"/>
        <v>5594925000</v>
      </c>
      <c r="J265" s="103">
        <f t="shared" si="96"/>
        <v>5927000000</v>
      </c>
      <c r="K265" s="101">
        <f t="shared" si="88"/>
        <v>11.05394647696477</v>
      </c>
      <c r="L265" s="101">
        <f t="shared" si="77"/>
        <v>94.764989837398375</v>
      </c>
      <c r="M265" s="101">
        <f t="shared" si="89"/>
        <v>105.93528957045895</v>
      </c>
    </row>
    <row r="266" spans="1:13" x14ac:dyDescent="0.25">
      <c r="A266" s="98"/>
      <c r="B266" s="110" t="s">
        <v>143</v>
      </c>
      <c r="C266" s="84">
        <v>58000000</v>
      </c>
      <c r="D266" s="80">
        <v>78000000</v>
      </c>
      <c r="E266" s="80">
        <v>13300000</v>
      </c>
      <c r="F266" s="80"/>
      <c r="G266" s="80"/>
      <c r="H266" s="80"/>
      <c r="I266" s="80">
        <v>78000000</v>
      </c>
      <c r="J266" s="80">
        <v>78000000</v>
      </c>
      <c r="K266" s="101">
        <f t="shared" si="88"/>
        <v>17.051282051282051</v>
      </c>
      <c r="L266" s="101">
        <f t="shared" si="77"/>
        <v>100</v>
      </c>
      <c r="M266" s="101">
        <f t="shared" si="89"/>
        <v>100</v>
      </c>
    </row>
    <row r="267" spans="1:13" ht="24" x14ac:dyDescent="0.25">
      <c r="A267" s="98"/>
      <c r="B267" s="110" t="s">
        <v>212</v>
      </c>
      <c r="C267" s="84"/>
      <c r="D267" s="118">
        <v>691000000</v>
      </c>
      <c r="E267" s="84">
        <v>478400000</v>
      </c>
      <c r="F267" s="84"/>
      <c r="G267" s="84"/>
      <c r="H267" s="84"/>
      <c r="I267" s="84">
        <v>691000000</v>
      </c>
      <c r="J267" s="84">
        <v>691000000</v>
      </c>
      <c r="K267" s="101">
        <f t="shared" si="88"/>
        <v>69.232995658465995</v>
      </c>
      <c r="L267" s="101">
        <f t="shared" si="77"/>
        <v>100</v>
      </c>
      <c r="M267" s="101">
        <f t="shared" si="89"/>
        <v>100</v>
      </c>
    </row>
    <row r="268" spans="1:13" x14ac:dyDescent="0.25">
      <c r="A268" s="98"/>
      <c r="B268" s="110" t="s">
        <v>213</v>
      </c>
      <c r="C268" s="118">
        <f>SUM(C269:C271)</f>
        <v>4078045150</v>
      </c>
      <c r="D268" s="118">
        <f>SUM(D269:D271)</f>
        <v>5135000000</v>
      </c>
      <c r="E268" s="118">
        <f t="shared" ref="E268:J268" si="97">SUM(E269:E271)</f>
        <v>160925000</v>
      </c>
      <c r="F268" s="118"/>
      <c r="G268" s="118"/>
      <c r="H268" s="118"/>
      <c r="I268" s="118">
        <f t="shared" si="97"/>
        <v>4825925000</v>
      </c>
      <c r="J268" s="118">
        <f t="shared" si="97"/>
        <v>5158000000</v>
      </c>
      <c r="K268" s="101">
        <f t="shared" si="88"/>
        <v>3.1338851022395331</v>
      </c>
      <c r="L268" s="101">
        <f t="shared" si="77"/>
        <v>93.981012658227854</v>
      </c>
      <c r="M268" s="101">
        <f t="shared" si="89"/>
        <v>106.88106425193098</v>
      </c>
    </row>
    <row r="269" spans="1:13" x14ac:dyDescent="0.25">
      <c r="A269" s="98"/>
      <c r="B269" s="110" t="s">
        <v>214</v>
      </c>
      <c r="C269" s="84">
        <v>3558506650</v>
      </c>
      <c r="D269" s="118">
        <v>4424000000</v>
      </c>
      <c r="E269" s="84">
        <v>0</v>
      </c>
      <c r="F269" s="84"/>
      <c r="G269" s="84"/>
      <c r="H269" s="84"/>
      <c r="I269" s="84">
        <v>4115000000</v>
      </c>
      <c r="J269" s="84">
        <v>4447000000</v>
      </c>
      <c r="K269" s="101"/>
      <c r="L269" s="101">
        <f t="shared" ref="L269:L335" si="98">IFERROR(+I269/D269*100,"")</f>
        <v>93.015370705244123</v>
      </c>
      <c r="M269" s="101">
        <f t="shared" si="89"/>
        <v>108.06804374240583</v>
      </c>
    </row>
    <row r="270" spans="1:13" ht="24" x14ac:dyDescent="0.25">
      <c r="A270" s="98"/>
      <c r="B270" s="110" t="s">
        <v>215</v>
      </c>
      <c r="C270" s="84">
        <v>519538500</v>
      </c>
      <c r="D270" s="118">
        <v>550000000</v>
      </c>
      <c r="E270" s="84">
        <v>0</v>
      </c>
      <c r="F270" s="84"/>
      <c r="G270" s="84"/>
      <c r="H270" s="84"/>
      <c r="I270" s="84">
        <v>550000000</v>
      </c>
      <c r="J270" s="84">
        <v>550000000</v>
      </c>
      <c r="K270" s="101"/>
      <c r="L270" s="101">
        <f t="shared" si="98"/>
        <v>100</v>
      </c>
      <c r="M270" s="101">
        <f t="shared" si="89"/>
        <v>100</v>
      </c>
    </row>
    <row r="271" spans="1:13" x14ac:dyDescent="0.25">
      <c r="A271" s="98"/>
      <c r="B271" s="110" t="s">
        <v>216</v>
      </c>
      <c r="C271" s="84"/>
      <c r="D271" s="118">
        <v>161000000</v>
      </c>
      <c r="E271" s="84">
        <v>160925000</v>
      </c>
      <c r="F271" s="84"/>
      <c r="G271" s="84"/>
      <c r="H271" s="84"/>
      <c r="I271" s="84">
        <v>160925000</v>
      </c>
      <c r="J271" s="84">
        <v>161000000</v>
      </c>
      <c r="K271" s="101">
        <f t="shared" si="88"/>
        <v>99.953416149068318</v>
      </c>
      <c r="L271" s="101">
        <f t="shared" si="98"/>
        <v>99.953416149068318</v>
      </c>
      <c r="M271" s="101">
        <f t="shared" si="89"/>
        <v>100.04660556159702</v>
      </c>
    </row>
    <row r="272" spans="1:13" x14ac:dyDescent="0.25">
      <c r="A272" s="98"/>
      <c r="B272" s="110" t="s">
        <v>254</v>
      </c>
      <c r="C272" s="84">
        <v>4756000</v>
      </c>
      <c r="D272" s="84"/>
      <c r="E272" s="84"/>
      <c r="F272" s="84"/>
      <c r="G272" s="84"/>
      <c r="H272" s="84"/>
      <c r="I272" s="84"/>
      <c r="J272" s="84"/>
      <c r="K272" s="101"/>
      <c r="L272" s="101" t="str">
        <f t="shared" si="98"/>
        <v/>
      </c>
      <c r="M272" s="101"/>
    </row>
    <row r="273" spans="1:13" x14ac:dyDescent="0.25">
      <c r="A273" s="98" t="s">
        <v>64</v>
      </c>
      <c r="B273" s="109" t="s">
        <v>65</v>
      </c>
      <c r="C273" s="103">
        <f>+C274+C295</f>
        <v>6571293346</v>
      </c>
      <c r="D273" s="103">
        <f>D274+D295</f>
        <v>5523883000</v>
      </c>
      <c r="E273" s="103">
        <f>E274+E295</f>
        <v>4198785168</v>
      </c>
      <c r="F273" s="103">
        <f t="shared" ref="F273:G273" si="99">F274+F295</f>
        <v>0</v>
      </c>
      <c r="G273" s="103">
        <f t="shared" si="99"/>
        <v>0</v>
      </c>
      <c r="H273" s="103"/>
      <c r="I273" s="103">
        <f>I274+I295</f>
        <v>5501811514</v>
      </c>
      <c r="J273" s="103">
        <f>J274+J295</f>
        <v>4103000000</v>
      </c>
      <c r="K273" s="101">
        <f t="shared" si="88"/>
        <v>76.011479026619497</v>
      </c>
      <c r="L273" s="101">
        <f t="shared" si="98"/>
        <v>99.600435309726876</v>
      </c>
      <c r="M273" s="101">
        <f t="shared" si="89"/>
        <v>74.575437372935056</v>
      </c>
    </row>
    <row r="274" spans="1:13" x14ac:dyDescent="0.25">
      <c r="A274" s="99" t="s">
        <v>42</v>
      </c>
      <c r="B274" s="109" t="s">
        <v>43</v>
      </c>
      <c r="C274" s="103">
        <f>+C275+C281</f>
        <v>6053271118</v>
      </c>
      <c r="D274" s="103">
        <f t="shared" ref="D274:G274" si="100">+D275+D281</f>
        <v>4873883000</v>
      </c>
      <c r="E274" s="103">
        <f t="shared" si="100"/>
        <v>3926546428</v>
      </c>
      <c r="F274" s="103">
        <f t="shared" si="100"/>
        <v>0</v>
      </c>
      <c r="G274" s="103">
        <f t="shared" si="100"/>
        <v>0</v>
      </c>
      <c r="H274" s="103"/>
      <c r="I274" s="103">
        <f t="shared" ref="I274:J274" si="101">+I275+I281</f>
        <v>4851811514</v>
      </c>
      <c r="J274" s="103">
        <f t="shared" si="101"/>
        <v>3453000000</v>
      </c>
      <c r="K274" s="101">
        <f t="shared" si="88"/>
        <v>80.563001368723874</v>
      </c>
      <c r="L274" s="101">
        <f t="shared" si="98"/>
        <v>99.547147808020824</v>
      </c>
      <c r="M274" s="101">
        <f t="shared" si="89"/>
        <v>71.169293985067199</v>
      </c>
    </row>
    <row r="275" spans="1:13" x14ac:dyDescent="0.25">
      <c r="A275" s="98" t="s">
        <v>13</v>
      </c>
      <c r="B275" s="109" t="s">
        <v>66</v>
      </c>
      <c r="C275" s="103">
        <f>+C276</f>
        <v>741000000</v>
      </c>
      <c r="D275" s="103">
        <f>+D276</f>
        <v>697000000</v>
      </c>
      <c r="E275" s="103">
        <f t="shared" ref="E275:J275" si="102">+E276</f>
        <v>446215416</v>
      </c>
      <c r="F275" s="103">
        <f t="shared" si="102"/>
        <v>0</v>
      </c>
      <c r="G275" s="103">
        <f t="shared" si="102"/>
        <v>0</v>
      </c>
      <c r="H275" s="103"/>
      <c r="I275" s="103">
        <f t="shared" si="102"/>
        <v>697000000</v>
      </c>
      <c r="J275" s="103">
        <f t="shared" si="102"/>
        <v>738000000</v>
      </c>
      <c r="K275" s="101">
        <f t="shared" si="88"/>
        <v>64.019428407460538</v>
      </c>
      <c r="L275" s="101">
        <f t="shared" si="98"/>
        <v>100</v>
      </c>
      <c r="M275" s="101">
        <f t="shared" si="89"/>
        <v>105.88235294117648</v>
      </c>
    </row>
    <row r="276" spans="1:13" ht="24" x14ac:dyDescent="0.25">
      <c r="A276" s="98"/>
      <c r="B276" s="109" t="s">
        <v>67</v>
      </c>
      <c r="C276" s="103">
        <f>+C277+C280</f>
        <v>741000000</v>
      </c>
      <c r="D276" s="103">
        <f t="shared" ref="D276:J276" si="103">+D277+D280</f>
        <v>697000000</v>
      </c>
      <c r="E276" s="103">
        <f t="shared" si="103"/>
        <v>446215416</v>
      </c>
      <c r="F276" s="103">
        <f t="shared" si="103"/>
        <v>0</v>
      </c>
      <c r="G276" s="103">
        <f t="shared" si="103"/>
        <v>0</v>
      </c>
      <c r="H276" s="103">
        <f t="shared" si="103"/>
        <v>0</v>
      </c>
      <c r="I276" s="103">
        <f t="shared" si="103"/>
        <v>697000000</v>
      </c>
      <c r="J276" s="103">
        <f t="shared" si="103"/>
        <v>738000000</v>
      </c>
      <c r="K276" s="101">
        <f t="shared" si="88"/>
        <v>64.019428407460538</v>
      </c>
      <c r="L276" s="101">
        <f t="shared" si="98"/>
        <v>100</v>
      </c>
      <c r="M276" s="101">
        <f t="shared" si="89"/>
        <v>105.88235294117648</v>
      </c>
    </row>
    <row r="277" spans="1:13" ht="24" x14ac:dyDescent="0.25">
      <c r="A277" s="98"/>
      <c r="B277" s="110" t="s">
        <v>123</v>
      </c>
      <c r="C277" s="80">
        <f>C278</f>
        <v>741000000</v>
      </c>
      <c r="D277" s="80">
        <f>D278</f>
        <v>697000000</v>
      </c>
      <c r="E277" s="80">
        <f t="shared" ref="E277:J277" si="104">E278</f>
        <v>446215416</v>
      </c>
      <c r="F277" s="80"/>
      <c r="G277" s="80"/>
      <c r="H277" s="80"/>
      <c r="I277" s="80">
        <f t="shared" si="104"/>
        <v>697000000</v>
      </c>
      <c r="J277" s="80">
        <f t="shared" si="104"/>
        <v>710000000</v>
      </c>
      <c r="K277" s="101">
        <f t="shared" si="88"/>
        <v>64.019428407460538</v>
      </c>
      <c r="L277" s="101">
        <f t="shared" si="98"/>
        <v>100</v>
      </c>
      <c r="M277" s="101">
        <f t="shared" si="89"/>
        <v>101.8651362984218</v>
      </c>
    </row>
    <row r="278" spans="1:13" ht="24" x14ac:dyDescent="0.25">
      <c r="A278" s="98"/>
      <c r="B278" s="110" t="s">
        <v>217</v>
      </c>
      <c r="C278" s="84">
        <v>741000000</v>
      </c>
      <c r="D278" s="113">
        <v>697000000</v>
      </c>
      <c r="E278" s="113">
        <v>446215416</v>
      </c>
      <c r="F278" s="113"/>
      <c r="G278" s="113"/>
      <c r="H278" s="113"/>
      <c r="I278" s="113">
        <v>697000000</v>
      </c>
      <c r="J278" s="84">
        <v>710000000</v>
      </c>
      <c r="K278" s="101">
        <f t="shared" si="88"/>
        <v>64.019428407460538</v>
      </c>
      <c r="L278" s="101">
        <f t="shared" si="98"/>
        <v>100</v>
      </c>
      <c r="M278" s="101">
        <f t="shared" si="89"/>
        <v>101.8651362984218</v>
      </c>
    </row>
    <row r="279" spans="1:13" x14ac:dyDescent="0.25">
      <c r="A279" s="98"/>
      <c r="B279" s="110" t="s">
        <v>113</v>
      </c>
      <c r="C279" s="103"/>
      <c r="D279" s="114">
        <v>0</v>
      </c>
      <c r="E279" s="103"/>
      <c r="F279" s="103"/>
      <c r="G279" s="103"/>
      <c r="H279" s="103"/>
      <c r="I279" s="103"/>
      <c r="J279" s="103"/>
      <c r="K279" s="101"/>
      <c r="L279" s="101" t="str">
        <f t="shared" si="98"/>
        <v/>
      </c>
      <c r="M279" s="101"/>
    </row>
    <row r="280" spans="1:13" ht="24" x14ac:dyDescent="0.25">
      <c r="A280" s="98"/>
      <c r="B280" s="110" t="s">
        <v>261</v>
      </c>
      <c r="C280" s="103"/>
      <c r="D280" s="114"/>
      <c r="E280" s="103"/>
      <c r="F280" s="103"/>
      <c r="G280" s="103"/>
      <c r="H280" s="103"/>
      <c r="I280" s="103"/>
      <c r="J280" s="84">
        <v>28000000</v>
      </c>
      <c r="K280" s="101"/>
      <c r="L280" s="101" t="str">
        <f t="shared" si="98"/>
        <v/>
      </c>
      <c r="M280" s="101"/>
    </row>
    <row r="281" spans="1:13" x14ac:dyDescent="0.25">
      <c r="A281" s="98" t="s">
        <v>15</v>
      </c>
      <c r="B281" s="109" t="s">
        <v>49</v>
      </c>
      <c r="C281" s="103">
        <f>+C282</f>
        <v>5312271118</v>
      </c>
      <c r="D281" s="103">
        <f t="shared" ref="D281:J281" si="105">+D282</f>
        <v>4176883000</v>
      </c>
      <c r="E281" s="103">
        <f t="shared" si="105"/>
        <v>3480331012</v>
      </c>
      <c r="F281" s="103"/>
      <c r="G281" s="103"/>
      <c r="H281" s="103"/>
      <c r="I281" s="103">
        <f t="shared" si="105"/>
        <v>4154811514</v>
      </c>
      <c r="J281" s="103">
        <f t="shared" si="105"/>
        <v>2715000000</v>
      </c>
      <c r="K281" s="107">
        <f t="shared" si="88"/>
        <v>83.323641385214771</v>
      </c>
      <c r="L281" s="107">
        <f t="shared" si="98"/>
        <v>99.471579979616379</v>
      </c>
      <c r="M281" s="107">
        <f t="shared" si="89"/>
        <v>65.345924619000655</v>
      </c>
    </row>
    <row r="282" spans="1:13" ht="24" x14ac:dyDescent="0.25">
      <c r="A282" s="98" t="s">
        <v>68</v>
      </c>
      <c r="B282" s="109" t="s">
        <v>67</v>
      </c>
      <c r="C282" s="103">
        <f>+C283+C284</f>
        <v>5312271118</v>
      </c>
      <c r="D282" s="103">
        <f t="shared" ref="D282:J282" si="106">+D283+D284</f>
        <v>4176883000</v>
      </c>
      <c r="E282" s="103">
        <f t="shared" si="106"/>
        <v>3480331012</v>
      </c>
      <c r="F282" s="103"/>
      <c r="G282" s="103"/>
      <c r="H282" s="103"/>
      <c r="I282" s="103">
        <f t="shared" si="106"/>
        <v>4154811514</v>
      </c>
      <c r="J282" s="103">
        <f t="shared" si="106"/>
        <v>2715000000</v>
      </c>
      <c r="K282" s="107">
        <f t="shared" si="88"/>
        <v>83.323641385214771</v>
      </c>
      <c r="L282" s="107">
        <f t="shared" si="98"/>
        <v>99.471579979616379</v>
      </c>
      <c r="M282" s="107">
        <f t="shared" si="89"/>
        <v>65.345924619000655</v>
      </c>
    </row>
    <row r="283" spans="1:13" ht="24" x14ac:dyDescent="0.25">
      <c r="A283" s="98" t="s">
        <v>55</v>
      </c>
      <c r="B283" s="109" t="s">
        <v>69</v>
      </c>
      <c r="C283" s="103"/>
      <c r="D283" s="103"/>
      <c r="E283" s="103"/>
      <c r="F283" s="103"/>
      <c r="G283" s="103"/>
      <c r="H283" s="103"/>
      <c r="I283" s="103"/>
      <c r="J283" s="84"/>
      <c r="K283" s="107"/>
      <c r="L283" s="107" t="str">
        <f t="shared" si="98"/>
        <v/>
      </c>
      <c r="M283" s="107"/>
    </row>
    <row r="284" spans="1:13" x14ac:dyDescent="0.25">
      <c r="A284" s="98" t="s">
        <v>55</v>
      </c>
      <c r="B284" s="109" t="s">
        <v>70</v>
      </c>
      <c r="C284" s="103">
        <f>SUM(C285:C294)</f>
        <v>5312271118</v>
      </c>
      <c r="D284" s="103">
        <f t="shared" ref="D284:J284" si="107">SUM(D285:D294)</f>
        <v>4176883000</v>
      </c>
      <c r="E284" s="103">
        <f t="shared" si="107"/>
        <v>3480331012</v>
      </c>
      <c r="F284" s="103">
        <f t="shared" si="107"/>
        <v>0</v>
      </c>
      <c r="G284" s="103">
        <f t="shared" si="107"/>
        <v>0</v>
      </c>
      <c r="H284" s="103">
        <f t="shared" si="107"/>
        <v>0</v>
      </c>
      <c r="I284" s="103">
        <f t="shared" si="107"/>
        <v>4154811514</v>
      </c>
      <c r="J284" s="103">
        <f t="shared" si="107"/>
        <v>2715000000</v>
      </c>
      <c r="K284" s="107">
        <f t="shared" si="88"/>
        <v>83.323641385214771</v>
      </c>
      <c r="L284" s="107">
        <f t="shared" si="98"/>
        <v>99.471579979616379</v>
      </c>
      <c r="M284" s="107">
        <f t="shared" si="89"/>
        <v>65.345924619000655</v>
      </c>
    </row>
    <row r="285" spans="1:13" ht="24" x14ac:dyDescent="0.25">
      <c r="A285" s="99"/>
      <c r="B285" s="110" t="s">
        <v>218</v>
      </c>
      <c r="C285" s="84">
        <v>291117118</v>
      </c>
      <c r="D285" s="118">
        <v>500000000</v>
      </c>
      <c r="E285" s="84">
        <v>477928514</v>
      </c>
      <c r="F285" s="84"/>
      <c r="G285" s="84"/>
      <c r="H285" s="84"/>
      <c r="I285" s="118">
        <v>477928514</v>
      </c>
      <c r="J285" s="84">
        <v>500000000</v>
      </c>
      <c r="K285" s="101">
        <f t="shared" si="88"/>
        <v>95.585702800000007</v>
      </c>
      <c r="L285" s="101">
        <f t="shared" si="98"/>
        <v>95.585702800000007</v>
      </c>
      <c r="M285" s="101">
        <f t="shared" si="89"/>
        <v>104.6181563462857</v>
      </c>
    </row>
    <row r="286" spans="1:13" ht="24" x14ac:dyDescent="0.25">
      <c r="A286" s="99"/>
      <c r="B286" s="110" t="s">
        <v>219</v>
      </c>
      <c r="C286" s="84">
        <v>2700000000</v>
      </c>
      <c r="D286" s="118">
        <v>3500000000</v>
      </c>
      <c r="E286" s="84">
        <v>2825519498</v>
      </c>
      <c r="F286" s="84"/>
      <c r="G286" s="84"/>
      <c r="H286" s="84"/>
      <c r="I286" s="118">
        <v>3500000000</v>
      </c>
      <c r="J286" s="84">
        <v>2215000000</v>
      </c>
      <c r="K286" s="101">
        <f t="shared" si="88"/>
        <v>80.729128514285719</v>
      </c>
      <c r="L286" s="101">
        <f t="shared" si="98"/>
        <v>100</v>
      </c>
      <c r="M286" s="101">
        <f t="shared" si="89"/>
        <v>63.285714285714292</v>
      </c>
    </row>
    <row r="287" spans="1:13" ht="36" x14ac:dyDescent="0.25">
      <c r="A287" s="99"/>
      <c r="B287" s="110" t="s">
        <v>220</v>
      </c>
      <c r="C287" s="84"/>
      <c r="D287" s="105">
        <v>176883000</v>
      </c>
      <c r="E287" s="84">
        <v>176883000</v>
      </c>
      <c r="F287" s="84"/>
      <c r="G287" s="84"/>
      <c r="H287" s="84"/>
      <c r="I287" s="105">
        <v>176883000</v>
      </c>
      <c r="J287" s="84"/>
      <c r="K287" s="101"/>
      <c r="L287" s="101">
        <f t="shared" si="98"/>
        <v>100</v>
      </c>
      <c r="M287" s="101"/>
    </row>
    <row r="288" spans="1:13" hidden="1" x14ac:dyDescent="0.25">
      <c r="A288" s="99"/>
      <c r="B288" s="110" t="s">
        <v>263</v>
      </c>
      <c r="C288" s="84"/>
      <c r="D288" s="105"/>
      <c r="E288" s="84"/>
      <c r="F288" s="84"/>
      <c r="G288" s="84"/>
      <c r="H288" s="84"/>
      <c r="I288" s="105"/>
      <c r="J288" s="84"/>
      <c r="K288" s="101"/>
      <c r="L288" s="101" t="str">
        <f t="shared" si="98"/>
        <v/>
      </c>
      <c r="M288" s="101"/>
    </row>
    <row r="289" spans="1:13" ht="24" hidden="1" x14ac:dyDescent="0.25">
      <c r="A289" s="99"/>
      <c r="B289" s="110" t="s">
        <v>270</v>
      </c>
      <c r="C289" s="84"/>
      <c r="D289" s="105"/>
      <c r="E289" s="84"/>
      <c r="F289" s="84"/>
      <c r="G289" s="84"/>
      <c r="H289" s="84"/>
      <c r="I289" s="105"/>
      <c r="J289" s="84"/>
      <c r="K289" s="101"/>
      <c r="L289" s="101" t="str">
        <f t="shared" si="98"/>
        <v/>
      </c>
      <c r="M289" s="101"/>
    </row>
    <row r="290" spans="1:13" ht="24" hidden="1" x14ac:dyDescent="0.25">
      <c r="A290" s="99"/>
      <c r="B290" s="110" t="s">
        <v>271</v>
      </c>
      <c r="C290" s="84"/>
      <c r="D290" s="105"/>
      <c r="E290" s="84"/>
      <c r="F290" s="84"/>
      <c r="G290" s="84"/>
      <c r="H290" s="84"/>
      <c r="I290" s="105"/>
      <c r="J290" s="84"/>
      <c r="K290" s="101"/>
      <c r="L290" s="101" t="str">
        <f t="shared" si="98"/>
        <v/>
      </c>
      <c r="M290" s="101"/>
    </row>
    <row r="291" spans="1:13" hidden="1" x14ac:dyDescent="0.25">
      <c r="A291" s="99"/>
      <c r="B291" s="110" t="s">
        <v>264</v>
      </c>
      <c r="C291" s="84"/>
      <c r="D291" s="129"/>
      <c r="E291" s="84"/>
      <c r="F291" s="84"/>
      <c r="G291" s="84"/>
      <c r="H291" s="84"/>
      <c r="I291" s="129"/>
      <c r="J291" s="84"/>
      <c r="K291" s="101"/>
      <c r="L291" s="101" t="str">
        <f t="shared" si="98"/>
        <v/>
      </c>
      <c r="M291" s="101"/>
    </row>
    <row r="292" spans="1:13" hidden="1" x14ac:dyDescent="0.25">
      <c r="A292" s="99"/>
      <c r="B292" s="110" t="s">
        <v>265</v>
      </c>
      <c r="C292" s="84"/>
      <c r="D292" s="129"/>
      <c r="E292" s="84"/>
      <c r="F292" s="84"/>
      <c r="G292" s="84"/>
      <c r="H292" s="84"/>
      <c r="I292" s="129"/>
      <c r="J292" s="84"/>
      <c r="K292" s="101"/>
      <c r="L292" s="101" t="str">
        <f t="shared" si="98"/>
        <v/>
      </c>
      <c r="M292" s="101"/>
    </row>
    <row r="293" spans="1:13" ht="24" hidden="1" customHeight="1" x14ac:dyDescent="0.25">
      <c r="A293" s="99"/>
      <c r="B293" s="110" t="s">
        <v>272</v>
      </c>
      <c r="C293" s="84"/>
      <c r="D293" s="129"/>
      <c r="E293" s="84"/>
      <c r="F293" s="84"/>
      <c r="G293" s="84"/>
      <c r="H293" s="84"/>
      <c r="I293" s="129"/>
      <c r="J293" s="84"/>
      <c r="K293" s="101"/>
      <c r="L293" s="101" t="str">
        <f t="shared" si="98"/>
        <v/>
      </c>
      <c r="M293" s="101"/>
    </row>
    <row r="294" spans="1:13" ht="43.5" customHeight="1" x14ac:dyDescent="0.25">
      <c r="A294" s="99"/>
      <c r="B294" s="116" t="s">
        <v>315</v>
      </c>
      <c r="C294" s="84">
        <v>2321154000</v>
      </c>
      <c r="D294" s="129"/>
      <c r="E294" s="84"/>
      <c r="F294" s="84"/>
      <c r="G294" s="84"/>
      <c r="H294" s="84"/>
      <c r="I294" s="129"/>
      <c r="J294" s="84"/>
      <c r="K294" s="101"/>
      <c r="L294" s="101" t="str">
        <f t="shared" si="98"/>
        <v/>
      </c>
      <c r="M294" s="101"/>
    </row>
    <row r="295" spans="1:13" ht="24" x14ac:dyDescent="0.25">
      <c r="A295" s="99" t="s">
        <v>51</v>
      </c>
      <c r="B295" s="109" t="s">
        <v>71</v>
      </c>
      <c r="C295" s="103">
        <f>+C296</f>
        <v>518022228</v>
      </c>
      <c r="D295" s="103">
        <f>+D296</f>
        <v>650000000</v>
      </c>
      <c r="E295" s="103">
        <f t="shared" ref="E295:J295" si="108">+E296</f>
        <v>272238740</v>
      </c>
      <c r="F295" s="103">
        <f t="shared" si="108"/>
        <v>0</v>
      </c>
      <c r="G295" s="103">
        <f t="shared" si="108"/>
        <v>0</v>
      </c>
      <c r="H295" s="103"/>
      <c r="I295" s="103">
        <f t="shared" si="108"/>
        <v>650000000</v>
      </c>
      <c r="J295" s="103">
        <f t="shared" si="108"/>
        <v>650000000</v>
      </c>
      <c r="K295" s="101">
        <f t="shared" si="88"/>
        <v>41.882883076923079</v>
      </c>
      <c r="L295" s="101">
        <f t="shared" si="98"/>
        <v>100</v>
      </c>
      <c r="M295" s="101">
        <f t="shared" si="89"/>
        <v>100</v>
      </c>
    </row>
    <row r="296" spans="1:13" x14ac:dyDescent="0.25">
      <c r="A296" s="98" t="s">
        <v>13</v>
      </c>
      <c r="B296" s="109" t="s">
        <v>25</v>
      </c>
      <c r="C296" s="103">
        <f>+C297+C299+C298</f>
        <v>518022228</v>
      </c>
      <c r="D296" s="103">
        <f t="shared" ref="D296:J296" si="109">+D297+D299+D298</f>
        <v>650000000</v>
      </c>
      <c r="E296" s="103">
        <f t="shared" si="109"/>
        <v>272238740</v>
      </c>
      <c r="F296" s="103">
        <f t="shared" si="109"/>
        <v>0</v>
      </c>
      <c r="G296" s="103">
        <f t="shared" si="109"/>
        <v>0</v>
      </c>
      <c r="H296" s="103">
        <f t="shared" si="109"/>
        <v>0</v>
      </c>
      <c r="I296" s="103">
        <f t="shared" si="109"/>
        <v>650000000</v>
      </c>
      <c r="J296" s="103">
        <f t="shared" si="109"/>
        <v>650000000</v>
      </c>
      <c r="K296" s="101">
        <f t="shared" si="88"/>
        <v>41.882883076923079</v>
      </c>
      <c r="L296" s="101">
        <f t="shared" si="98"/>
        <v>100</v>
      </c>
      <c r="M296" s="101">
        <f t="shared" si="89"/>
        <v>100</v>
      </c>
    </row>
    <row r="297" spans="1:13" ht="24" x14ac:dyDescent="0.25">
      <c r="A297" s="98"/>
      <c r="B297" s="110" t="s">
        <v>72</v>
      </c>
      <c r="C297" s="84">
        <v>298293011</v>
      </c>
      <c r="D297" s="80">
        <v>350000000</v>
      </c>
      <c r="E297" s="84">
        <v>123052630</v>
      </c>
      <c r="F297" s="84"/>
      <c r="G297" s="84"/>
      <c r="H297" s="84"/>
      <c r="I297" s="80">
        <v>350000000</v>
      </c>
      <c r="J297" s="80">
        <v>350000000</v>
      </c>
      <c r="K297" s="101">
        <f t="shared" si="88"/>
        <v>35.157894285714285</v>
      </c>
      <c r="L297" s="101">
        <f t="shared" si="98"/>
        <v>100</v>
      </c>
      <c r="M297" s="101">
        <f t="shared" si="89"/>
        <v>100</v>
      </c>
    </row>
    <row r="298" spans="1:13" ht="36" hidden="1" x14ac:dyDescent="0.25">
      <c r="A298" s="98"/>
      <c r="B298" s="110" t="s">
        <v>297</v>
      </c>
      <c r="C298" s="84"/>
      <c r="D298" s="80"/>
      <c r="E298" s="84"/>
      <c r="F298" s="84"/>
      <c r="G298" s="84"/>
      <c r="H298" s="84"/>
      <c r="I298" s="80"/>
      <c r="J298" s="80"/>
      <c r="K298" s="101"/>
      <c r="L298" s="101" t="str">
        <f t="shared" si="98"/>
        <v/>
      </c>
      <c r="M298" s="101"/>
    </row>
    <row r="299" spans="1:13" x14ac:dyDescent="0.25">
      <c r="A299" s="99"/>
      <c r="B299" s="110" t="s">
        <v>73</v>
      </c>
      <c r="C299" s="84">
        <v>219729217</v>
      </c>
      <c r="D299" s="80">
        <v>300000000</v>
      </c>
      <c r="E299" s="84">
        <v>149186110</v>
      </c>
      <c r="F299" s="84"/>
      <c r="G299" s="84"/>
      <c r="H299" s="84"/>
      <c r="I299" s="80">
        <v>300000000</v>
      </c>
      <c r="J299" s="80">
        <v>300000000</v>
      </c>
      <c r="K299" s="101">
        <f t="shared" si="88"/>
        <v>49.728703333333335</v>
      </c>
      <c r="L299" s="101">
        <f t="shared" si="98"/>
        <v>100</v>
      </c>
      <c r="M299" s="101">
        <f t="shared" si="89"/>
        <v>100</v>
      </c>
    </row>
    <row r="300" spans="1:13" x14ac:dyDescent="0.25">
      <c r="A300" s="98" t="s">
        <v>74</v>
      </c>
      <c r="B300" s="109" t="s">
        <v>75</v>
      </c>
      <c r="C300" s="103">
        <f>+C301+C303</f>
        <v>291000000</v>
      </c>
      <c r="D300" s="103">
        <f>+D301+D303</f>
        <v>888000000</v>
      </c>
      <c r="E300" s="103">
        <f>+E301+E303</f>
        <v>71143280</v>
      </c>
      <c r="F300" s="103">
        <f t="shared" ref="F300:H300" si="110">+F301+F303</f>
        <v>0</v>
      </c>
      <c r="G300" s="103">
        <f t="shared" si="110"/>
        <v>0</v>
      </c>
      <c r="H300" s="103">
        <f t="shared" si="110"/>
        <v>0</v>
      </c>
      <c r="I300" s="103">
        <f>+I301+I303</f>
        <v>888000000</v>
      </c>
      <c r="J300" s="103">
        <f>+J301+J303</f>
        <v>400000000</v>
      </c>
      <c r="K300" s="101">
        <f t="shared" si="88"/>
        <v>8.0116306306306306</v>
      </c>
      <c r="L300" s="101">
        <f t="shared" si="98"/>
        <v>100</v>
      </c>
      <c r="M300" s="101">
        <f t="shared" si="89"/>
        <v>45.045045045045043</v>
      </c>
    </row>
    <row r="301" spans="1:13" x14ac:dyDescent="0.25">
      <c r="A301" s="98" t="s">
        <v>13</v>
      </c>
      <c r="B301" s="109" t="s">
        <v>76</v>
      </c>
      <c r="C301" s="103">
        <f>SUM(C302:C302)</f>
        <v>291000000</v>
      </c>
      <c r="D301" s="103">
        <f>SUM(D302:D302)</f>
        <v>400000000</v>
      </c>
      <c r="E301" s="103">
        <f t="shared" ref="E301:J301" si="111">SUM(E302:E302)</f>
        <v>71143280</v>
      </c>
      <c r="F301" s="103">
        <f t="shared" si="111"/>
        <v>0</v>
      </c>
      <c r="G301" s="103">
        <f t="shared" si="111"/>
        <v>0</v>
      </c>
      <c r="H301" s="103">
        <f t="shared" si="111"/>
        <v>0</v>
      </c>
      <c r="I301" s="103">
        <f t="shared" si="111"/>
        <v>400000000</v>
      </c>
      <c r="J301" s="103">
        <f t="shared" si="111"/>
        <v>400000000</v>
      </c>
      <c r="K301" s="101">
        <f t="shared" si="88"/>
        <v>17.785820000000001</v>
      </c>
      <c r="L301" s="101">
        <f t="shared" si="98"/>
        <v>100</v>
      </c>
      <c r="M301" s="101">
        <f t="shared" si="89"/>
        <v>100</v>
      </c>
    </row>
    <row r="302" spans="1:13" x14ac:dyDescent="0.25">
      <c r="A302" s="98"/>
      <c r="B302" s="110" t="s">
        <v>221</v>
      </c>
      <c r="C302" s="84">
        <v>291000000</v>
      </c>
      <c r="D302" s="84">
        <v>400000000</v>
      </c>
      <c r="E302" s="84">
        <v>71143280</v>
      </c>
      <c r="F302" s="84"/>
      <c r="G302" s="84"/>
      <c r="H302" s="84"/>
      <c r="I302" s="84">
        <v>400000000</v>
      </c>
      <c r="J302" s="84">
        <v>400000000</v>
      </c>
      <c r="K302" s="101">
        <f t="shared" si="88"/>
        <v>17.785820000000001</v>
      </c>
      <c r="L302" s="101">
        <f t="shared" si="98"/>
        <v>100</v>
      </c>
      <c r="M302" s="101">
        <f t="shared" si="89"/>
        <v>100</v>
      </c>
    </row>
    <row r="303" spans="1:13" x14ac:dyDescent="0.25">
      <c r="A303" s="98" t="s">
        <v>15</v>
      </c>
      <c r="B303" s="109" t="s">
        <v>25</v>
      </c>
      <c r="C303" s="103">
        <f>+C304</f>
        <v>0</v>
      </c>
      <c r="D303" s="103">
        <f t="shared" ref="D303:J303" si="112">+D304</f>
        <v>488000000</v>
      </c>
      <c r="E303" s="103">
        <f t="shared" si="112"/>
        <v>0</v>
      </c>
      <c r="F303" s="103">
        <f t="shared" si="112"/>
        <v>0</v>
      </c>
      <c r="G303" s="103">
        <f t="shared" si="112"/>
        <v>0</v>
      </c>
      <c r="H303" s="103"/>
      <c r="I303" s="103">
        <f t="shared" si="112"/>
        <v>488000000</v>
      </c>
      <c r="J303" s="103">
        <f t="shared" si="112"/>
        <v>0</v>
      </c>
      <c r="K303" s="101">
        <f t="shared" si="88"/>
        <v>0</v>
      </c>
      <c r="L303" s="101">
        <f t="shared" si="98"/>
        <v>100</v>
      </c>
      <c r="M303" s="101"/>
    </row>
    <row r="304" spans="1:13" ht="24" x14ac:dyDescent="0.25">
      <c r="A304" s="99"/>
      <c r="B304" s="110" t="s">
        <v>278</v>
      </c>
      <c r="C304" s="84"/>
      <c r="D304" s="84">
        <v>488000000</v>
      </c>
      <c r="E304" s="84"/>
      <c r="F304" s="84"/>
      <c r="G304" s="84"/>
      <c r="H304" s="84"/>
      <c r="I304" s="84">
        <v>488000000</v>
      </c>
      <c r="J304" s="84"/>
      <c r="K304" s="101">
        <f t="shared" si="88"/>
        <v>0</v>
      </c>
      <c r="L304" s="101">
        <f t="shared" si="98"/>
        <v>100</v>
      </c>
      <c r="M304" s="101"/>
    </row>
    <row r="305" spans="1:15" x14ac:dyDescent="0.25">
      <c r="A305" s="98">
        <v>3</v>
      </c>
      <c r="B305" s="102" t="s">
        <v>77</v>
      </c>
      <c r="C305" s="103">
        <f>+C306</f>
        <v>0</v>
      </c>
      <c r="D305" s="103">
        <f t="shared" ref="D305:J305" si="113">+D306</f>
        <v>0</v>
      </c>
      <c r="E305" s="103">
        <f t="shared" si="113"/>
        <v>0</v>
      </c>
      <c r="F305" s="103">
        <f t="shared" si="113"/>
        <v>0</v>
      </c>
      <c r="G305" s="103">
        <f t="shared" si="113"/>
        <v>0</v>
      </c>
      <c r="H305" s="103">
        <f t="shared" si="113"/>
        <v>0</v>
      </c>
      <c r="I305" s="103">
        <f t="shared" si="113"/>
        <v>0</v>
      </c>
      <c r="J305" s="103">
        <f t="shared" si="113"/>
        <v>1026000000</v>
      </c>
      <c r="K305" s="101"/>
      <c r="L305" s="101" t="str">
        <f t="shared" si="98"/>
        <v/>
      </c>
      <c r="M305" s="101"/>
    </row>
    <row r="306" spans="1:15" x14ac:dyDescent="0.25">
      <c r="A306" s="98"/>
      <c r="B306" s="102" t="s">
        <v>53</v>
      </c>
      <c r="C306" s="103">
        <f>+C307+C308</f>
        <v>0</v>
      </c>
      <c r="D306" s="103">
        <f t="shared" ref="D306:I306" si="114">+D307+D308</f>
        <v>0</v>
      </c>
      <c r="E306" s="103">
        <f t="shared" si="114"/>
        <v>0</v>
      </c>
      <c r="F306" s="103">
        <f t="shared" si="114"/>
        <v>0</v>
      </c>
      <c r="G306" s="103">
        <f t="shared" si="114"/>
        <v>0</v>
      </c>
      <c r="H306" s="103">
        <f t="shared" si="114"/>
        <v>0</v>
      </c>
      <c r="I306" s="103">
        <f t="shared" si="114"/>
        <v>0</v>
      </c>
      <c r="J306" s="103">
        <f>+J307+J308+J309</f>
        <v>1026000000</v>
      </c>
      <c r="K306" s="101"/>
      <c r="L306" s="101" t="str">
        <f t="shared" si="98"/>
        <v/>
      </c>
      <c r="M306" s="101"/>
    </row>
    <row r="307" spans="1:15" ht="36" x14ac:dyDescent="0.25">
      <c r="A307" s="99"/>
      <c r="B307" s="104" t="s">
        <v>298</v>
      </c>
      <c r="C307" s="84"/>
      <c r="D307" s="84"/>
      <c r="E307" s="84"/>
      <c r="F307" s="84"/>
      <c r="G307" s="84"/>
      <c r="H307" s="84"/>
      <c r="I307" s="84"/>
      <c r="J307" s="84">
        <v>273000000</v>
      </c>
      <c r="K307" s="101"/>
      <c r="L307" s="101" t="str">
        <f t="shared" si="98"/>
        <v/>
      </c>
      <c r="M307" s="101"/>
    </row>
    <row r="308" spans="1:15" ht="36" x14ac:dyDescent="0.25">
      <c r="A308" s="99"/>
      <c r="B308" s="104" t="s">
        <v>299</v>
      </c>
      <c r="C308" s="84"/>
      <c r="D308" s="84"/>
      <c r="E308" s="84"/>
      <c r="F308" s="84"/>
      <c r="G308" s="84"/>
      <c r="H308" s="84"/>
      <c r="I308" s="84"/>
      <c r="J308" s="84">
        <v>749000000</v>
      </c>
      <c r="K308" s="101"/>
      <c r="L308" s="101" t="str">
        <f t="shared" si="98"/>
        <v/>
      </c>
      <c r="M308" s="101"/>
    </row>
    <row r="309" spans="1:15" ht="24" x14ac:dyDescent="0.25">
      <c r="A309" s="99"/>
      <c r="B309" s="104" t="s">
        <v>330</v>
      </c>
      <c r="C309" s="84"/>
      <c r="D309" s="84"/>
      <c r="E309" s="84"/>
      <c r="F309" s="84"/>
      <c r="G309" s="84"/>
      <c r="H309" s="84"/>
      <c r="I309" s="84"/>
      <c r="J309" s="84">
        <f>+J310</f>
        <v>4000000</v>
      </c>
      <c r="K309" s="101"/>
      <c r="L309" s="101"/>
      <c r="M309" s="101"/>
    </row>
    <row r="310" spans="1:15" ht="24" x14ac:dyDescent="0.25">
      <c r="A310" s="99"/>
      <c r="B310" s="104" t="s">
        <v>331</v>
      </c>
      <c r="C310" s="84"/>
      <c r="D310" s="84"/>
      <c r="E310" s="84"/>
      <c r="F310" s="84"/>
      <c r="G310" s="84"/>
      <c r="H310" s="84"/>
      <c r="I310" s="84"/>
      <c r="J310" s="84">
        <f>+J311</f>
        <v>4000000</v>
      </c>
      <c r="K310" s="101"/>
      <c r="L310" s="101"/>
      <c r="M310" s="101"/>
    </row>
    <row r="311" spans="1:15" x14ac:dyDescent="0.25">
      <c r="A311" s="99"/>
      <c r="B311" s="104" t="s">
        <v>332</v>
      </c>
      <c r="C311" s="84"/>
      <c r="D311" s="84"/>
      <c r="E311" s="84"/>
      <c r="F311" s="84"/>
      <c r="G311" s="84"/>
      <c r="H311" s="84"/>
      <c r="I311" s="84"/>
      <c r="J311" s="84">
        <v>4000000</v>
      </c>
      <c r="K311" s="101"/>
      <c r="L311" s="101"/>
      <c r="M311" s="101"/>
    </row>
    <row r="312" spans="1:15" x14ac:dyDescent="0.25">
      <c r="A312" s="98">
        <v>4</v>
      </c>
      <c r="B312" s="102" t="s">
        <v>78</v>
      </c>
      <c r="C312" s="103">
        <f>+C313</f>
        <v>0</v>
      </c>
      <c r="D312" s="103">
        <f t="shared" ref="D312:J312" si="115">+D313</f>
        <v>0</v>
      </c>
      <c r="E312" s="103">
        <f t="shared" si="115"/>
        <v>0</v>
      </c>
      <c r="F312" s="103">
        <f t="shared" si="115"/>
        <v>0</v>
      </c>
      <c r="G312" s="103">
        <f t="shared" si="115"/>
        <v>0</v>
      </c>
      <c r="H312" s="103">
        <f t="shared" si="115"/>
        <v>0</v>
      </c>
      <c r="I312" s="103">
        <f t="shared" si="115"/>
        <v>0</v>
      </c>
      <c r="J312" s="103">
        <f t="shared" si="115"/>
        <v>250000000</v>
      </c>
      <c r="K312" s="101"/>
      <c r="L312" s="101" t="str">
        <f t="shared" si="98"/>
        <v/>
      </c>
      <c r="M312" s="101"/>
    </row>
    <row r="313" spans="1:15" x14ac:dyDescent="0.25">
      <c r="A313" s="98"/>
      <c r="B313" s="102" t="s">
        <v>76</v>
      </c>
      <c r="C313" s="103">
        <f>SUM(C314:C316)</f>
        <v>0</v>
      </c>
      <c r="D313" s="103">
        <f t="shared" ref="D313:I313" si="116">SUM(D314:D316)</f>
        <v>0</v>
      </c>
      <c r="E313" s="103">
        <f t="shared" si="116"/>
        <v>0</v>
      </c>
      <c r="F313" s="103">
        <f t="shared" si="116"/>
        <v>0</v>
      </c>
      <c r="G313" s="103">
        <f t="shared" si="116"/>
        <v>0</v>
      </c>
      <c r="H313" s="103">
        <f t="shared" si="116"/>
        <v>0</v>
      </c>
      <c r="I313" s="103">
        <f t="shared" si="116"/>
        <v>0</v>
      </c>
      <c r="J313" s="103">
        <f>SUM(J314:J316)</f>
        <v>250000000</v>
      </c>
      <c r="K313" s="101"/>
      <c r="L313" s="101" t="str">
        <f t="shared" si="98"/>
        <v/>
      </c>
      <c r="M313" s="101"/>
    </row>
    <row r="314" spans="1:15" ht="48" x14ac:dyDescent="0.25">
      <c r="A314" s="99"/>
      <c r="B314" s="104" t="s">
        <v>300</v>
      </c>
      <c r="C314" s="84"/>
      <c r="D314" s="84"/>
      <c r="E314" s="84"/>
      <c r="F314" s="84"/>
      <c r="G314" s="84"/>
      <c r="H314" s="84"/>
      <c r="I314" s="84"/>
      <c r="J314" s="84">
        <v>250000000</v>
      </c>
      <c r="K314" s="101"/>
      <c r="L314" s="101" t="str">
        <f t="shared" si="98"/>
        <v/>
      </c>
      <c r="M314" s="101"/>
    </row>
    <row r="315" spans="1:15" ht="39" hidden="1" customHeight="1" x14ac:dyDescent="0.25">
      <c r="A315" s="99"/>
      <c r="B315" s="104" t="s">
        <v>301</v>
      </c>
      <c r="C315" s="84"/>
      <c r="D315" s="84"/>
      <c r="E315" s="84"/>
      <c r="F315" s="84"/>
      <c r="G315" s="84"/>
      <c r="H315" s="84"/>
      <c r="I315" s="84"/>
      <c r="J315" s="84"/>
      <c r="K315" s="101"/>
      <c r="L315" s="101" t="str">
        <f t="shared" si="98"/>
        <v/>
      </c>
      <c r="M315" s="101"/>
    </row>
    <row r="316" spans="1:15" ht="48" hidden="1" x14ac:dyDescent="0.25">
      <c r="A316" s="99"/>
      <c r="B316" s="104" t="s">
        <v>302</v>
      </c>
      <c r="C316" s="84"/>
      <c r="D316" s="84"/>
      <c r="E316" s="84"/>
      <c r="F316" s="84"/>
      <c r="G316" s="84"/>
      <c r="H316" s="84"/>
      <c r="I316" s="84"/>
      <c r="J316" s="84"/>
      <c r="K316" s="101"/>
      <c r="L316" s="101" t="str">
        <f t="shared" si="98"/>
        <v/>
      </c>
      <c r="M316" s="101"/>
    </row>
    <row r="317" spans="1:15" x14ac:dyDescent="0.25">
      <c r="A317" s="98">
        <v>5</v>
      </c>
      <c r="B317" s="102" t="s">
        <v>79</v>
      </c>
      <c r="C317" s="103">
        <f>+C318+C320+C322</f>
        <v>119482308</v>
      </c>
      <c r="D317" s="103">
        <f t="shared" ref="D317:J317" si="117">+D318+D320+D322</f>
        <v>2220000000</v>
      </c>
      <c r="E317" s="103">
        <f t="shared" si="117"/>
        <v>18000000</v>
      </c>
      <c r="F317" s="103">
        <f t="shared" si="117"/>
        <v>0</v>
      </c>
      <c r="G317" s="103">
        <f t="shared" si="117"/>
        <v>0</v>
      </c>
      <c r="H317" s="103"/>
      <c r="I317" s="103">
        <f t="shared" si="117"/>
        <v>720000000</v>
      </c>
      <c r="J317" s="103">
        <f t="shared" si="117"/>
        <v>3220000000</v>
      </c>
      <c r="K317" s="101"/>
      <c r="L317" s="101">
        <f t="shared" si="98"/>
        <v>32.432432432432435</v>
      </c>
      <c r="M317" s="101">
        <f t="shared" si="89"/>
        <v>447.22222222222223</v>
      </c>
      <c r="O317" s="106"/>
    </row>
    <row r="318" spans="1:15" x14ac:dyDescent="0.25">
      <c r="A318" s="99"/>
      <c r="B318" s="102" t="s">
        <v>31</v>
      </c>
      <c r="C318" s="103">
        <f>+C319</f>
        <v>119482308</v>
      </c>
      <c r="D318" s="103">
        <f t="shared" ref="D318:J318" si="118">+D319</f>
        <v>200000000</v>
      </c>
      <c r="E318" s="103">
        <f t="shared" si="118"/>
        <v>0</v>
      </c>
      <c r="F318" s="103">
        <f t="shared" si="118"/>
        <v>0</v>
      </c>
      <c r="G318" s="103">
        <f t="shared" si="118"/>
        <v>0</v>
      </c>
      <c r="H318" s="103"/>
      <c r="I318" s="103">
        <f t="shared" si="118"/>
        <v>200000000</v>
      </c>
      <c r="J318" s="103">
        <f t="shared" si="118"/>
        <v>100000000</v>
      </c>
      <c r="K318" s="101"/>
      <c r="L318" s="101">
        <f t="shared" si="98"/>
        <v>100</v>
      </c>
      <c r="M318" s="101">
        <f t="shared" si="89"/>
        <v>50</v>
      </c>
      <c r="O318" s="106"/>
    </row>
    <row r="319" spans="1:15" ht="24" x14ac:dyDescent="0.25">
      <c r="A319" s="99"/>
      <c r="B319" s="104" t="s">
        <v>222</v>
      </c>
      <c r="C319" s="84">
        <v>119482308</v>
      </c>
      <c r="D319" s="105">
        <v>200000000</v>
      </c>
      <c r="E319" s="84"/>
      <c r="F319" s="84"/>
      <c r="G319" s="84"/>
      <c r="H319" s="84"/>
      <c r="I319" s="84">
        <v>200000000</v>
      </c>
      <c r="J319" s="84">
        <v>100000000</v>
      </c>
      <c r="K319" s="101"/>
      <c r="L319" s="101">
        <f t="shared" si="98"/>
        <v>100</v>
      </c>
      <c r="M319" s="101">
        <f t="shared" si="89"/>
        <v>50</v>
      </c>
      <c r="O319" s="106"/>
    </row>
    <row r="320" spans="1:15" x14ac:dyDescent="0.25">
      <c r="A320" s="99"/>
      <c r="B320" s="109" t="s">
        <v>29</v>
      </c>
      <c r="C320" s="103">
        <f>+C321</f>
        <v>0</v>
      </c>
      <c r="D320" s="103">
        <f>+D321</f>
        <v>120000000</v>
      </c>
      <c r="E320" s="103">
        <f t="shared" ref="E320:J320" si="119">+E321</f>
        <v>18000000</v>
      </c>
      <c r="F320" s="103">
        <f t="shared" si="119"/>
        <v>0</v>
      </c>
      <c r="G320" s="103">
        <f t="shared" si="119"/>
        <v>0</v>
      </c>
      <c r="H320" s="103"/>
      <c r="I320" s="103">
        <f t="shared" si="119"/>
        <v>120000000</v>
      </c>
      <c r="J320" s="103">
        <f t="shared" si="119"/>
        <v>120000000</v>
      </c>
      <c r="K320" s="101"/>
      <c r="L320" s="101">
        <f t="shared" si="98"/>
        <v>100</v>
      </c>
      <c r="M320" s="101">
        <f t="shared" si="89"/>
        <v>100</v>
      </c>
    </row>
    <row r="321" spans="1:13" ht="24" x14ac:dyDescent="0.25">
      <c r="A321" s="99"/>
      <c r="B321" s="104" t="s">
        <v>225</v>
      </c>
      <c r="C321" s="84"/>
      <c r="D321" s="80">
        <v>120000000</v>
      </c>
      <c r="E321" s="84">
        <v>18000000</v>
      </c>
      <c r="F321" s="84"/>
      <c r="G321" s="84"/>
      <c r="H321" s="84"/>
      <c r="I321" s="84">
        <v>120000000</v>
      </c>
      <c r="J321" s="84">
        <v>120000000</v>
      </c>
      <c r="K321" s="101"/>
      <c r="L321" s="101">
        <f t="shared" si="98"/>
        <v>100</v>
      </c>
      <c r="M321" s="101">
        <f t="shared" si="89"/>
        <v>100</v>
      </c>
    </row>
    <row r="322" spans="1:13" x14ac:dyDescent="0.25">
      <c r="A322" s="98"/>
      <c r="B322" s="102" t="s">
        <v>80</v>
      </c>
      <c r="C322" s="103">
        <f>SUM(C323:C324)</f>
        <v>0</v>
      </c>
      <c r="D322" s="103">
        <f>SUM(D323:D324)</f>
        <v>1900000000</v>
      </c>
      <c r="E322" s="103">
        <f t="shared" ref="E322:J322" si="120">SUM(E323:E324)</f>
        <v>0</v>
      </c>
      <c r="F322" s="103"/>
      <c r="G322" s="103"/>
      <c r="H322" s="103"/>
      <c r="I322" s="103">
        <f t="shared" si="120"/>
        <v>400000000</v>
      </c>
      <c r="J322" s="103">
        <f t="shared" si="120"/>
        <v>3000000000</v>
      </c>
      <c r="K322" s="101"/>
      <c r="L322" s="101">
        <f t="shared" si="98"/>
        <v>21.052631578947366</v>
      </c>
      <c r="M322" s="101">
        <f t="shared" si="89"/>
        <v>750</v>
      </c>
    </row>
    <row r="323" spans="1:13" ht="36" x14ac:dyDescent="0.25">
      <c r="A323" s="98"/>
      <c r="B323" s="117" t="s">
        <v>223</v>
      </c>
      <c r="C323" s="84"/>
      <c r="D323" s="80">
        <v>400000000</v>
      </c>
      <c r="E323" s="84"/>
      <c r="F323" s="84"/>
      <c r="G323" s="84"/>
      <c r="H323" s="84"/>
      <c r="I323" s="80">
        <v>400000000</v>
      </c>
      <c r="J323" s="84"/>
      <c r="K323" s="101"/>
      <c r="L323" s="101">
        <f t="shared" si="98"/>
        <v>100</v>
      </c>
      <c r="M323" s="101"/>
    </row>
    <row r="324" spans="1:13" ht="36" x14ac:dyDescent="0.25">
      <c r="A324" s="99"/>
      <c r="B324" s="117" t="s">
        <v>224</v>
      </c>
      <c r="C324" s="84"/>
      <c r="D324" s="80">
        <v>1500000000</v>
      </c>
      <c r="E324" s="84"/>
      <c r="F324" s="84"/>
      <c r="G324" s="84"/>
      <c r="H324" s="84"/>
      <c r="I324" s="80">
        <v>0</v>
      </c>
      <c r="J324" s="84">
        <v>3000000000</v>
      </c>
      <c r="K324" s="101"/>
      <c r="L324" s="101">
        <f t="shared" si="98"/>
        <v>0</v>
      </c>
      <c r="M324" s="101"/>
    </row>
    <row r="325" spans="1:13" x14ac:dyDescent="0.25">
      <c r="A325" s="98">
        <v>6</v>
      </c>
      <c r="B325" s="102" t="s">
        <v>81</v>
      </c>
      <c r="C325" s="79">
        <f>SUM(C326:C333)</f>
        <v>224500000</v>
      </c>
      <c r="D325" s="79">
        <f>SUM(D326:D333)</f>
        <v>327600000</v>
      </c>
      <c r="E325" s="79">
        <f t="shared" ref="E325:I325" si="121">SUM(E326:E333)</f>
        <v>326900000</v>
      </c>
      <c r="F325" s="79">
        <f t="shared" si="121"/>
        <v>0</v>
      </c>
      <c r="G325" s="79">
        <f t="shared" si="121"/>
        <v>0</v>
      </c>
      <c r="H325" s="79"/>
      <c r="I325" s="79">
        <f t="shared" si="121"/>
        <v>326900000</v>
      </c>
      <c r="J325" s="79">
        <f>SUM(J326:J333)</f>
        <v>0</v>
      </c>
      <c r="K325" s="101">
        <f t="shared" si="88"/>
        <v>99.786324786324784</v>
      </c>
      <c r="L325" s="101">
        <f t="shared" si="98"/>
        <v>99.786324786324784</v>
      </c>
      <c r="M325" s="101">
        <f t="shared" si="89"/>
        <v>0</v>
      </c>
    </row>
    <row r="326" spans="1:13" x14ac:dyDescent="0.25">
      <c r="A326" s="98"/>
      <c r="B326" s="104" t="s">
        <v>76</v>
      </c>
      <c r="C326" s="84">
        <v>25000000</v>
      </c>
      <c r="D326" s="128">
        <v>33600000</v>
      </c>
      <c r="E326" s="84">
        <v>32900000</v>
      </c>
      <c r="F326" s="84"/>
      <c r="G326" s="84"/>
      <c r="H326" s="84"/>
      <c r="I326" s="84">
        <v>32900000</v>
      </c>
      <c r="J326" s="84"/>
      <c r="K326" s="101">
        <f t="shared" si="88"/>
        <v>97.916666666666657</v>
      </c>
      <c r="L326" s="101">
        <f t="shared" si="98"/>
        <v>97.916666666666657</v>
      </c>
      <c r="M326" s="101">
        <f t="shared" si="89"/>
        <v>0</v>
      </c>
    </row>
    <row r="327" spans="1:13" x14ac:dyDescent="0.25">
      <c r="A327" s="98"/>
      <c r="B327" s="104" t="s">
        <v>25</v>
      </c>
      <c r="C327" s="84">
        <v>7500000</v>
      </c>
      <c r="D327" s="128">
        <v>9800000</v>
      </c>
      <c r="E327" s="84">
        <v>9800000</v>
      </c>
      <c r="F327" s="84"/>
      <c r="G327" s="84"/>
      <c r="H327" s="84"/>
      <c r="I327" s="84">
        <v>9800000</v>
      </c>
      <c r="J327" s="84"/>
      <c r="K327" s="101">
        <f t="shared" si="88"/>
        <v>100</v>
      </c>
      <c r="L327" s="101">
        <f t="shared" si="98"/>
        <v>100</v>
      </c>
      <c r="M327" s="101">
        <f t="shared" si="89"/>
        <v>0</v>
      </c>
    </row>
    <row r="328" spans="1:13" x14ac:dyDescent="0.25">
      <c r="A328" s="98"/>
      <c r="B328" s="104" t="s">
        <v>27</v>
      </c>
      <c r="C328" s="84">
        <v>38000000</v>
      </c>
      <c r="D328" s="128">
        <v>58100000</v>
      </c>
      <c r="E328" s="128">
        <v>58100000</v>
      </c>
      <c r="F328" s="128"/>
      <c r="G328" s="128"/>
      <c r="H328" s="128"/>
      <c r="I328" s="128">
        <v>58100000</v>
      </c>
      <c r="J328" s="128"/>
      <c r="K328" s="101">
        <f t="shared" si="88"/>
        <v>100</v>
      </c>
      <c r="L328" s="101">
        <f t="shared" si="98"/>
        <v>100</v>
      </c>
      <c r="M328" s="101">
        <f t="shared" si="89"/>
        <v>0</v>
      </c>
    </row>
    <row r="329" spans="1:13" x14ac:dyDescent="0.25">
      <c r="A329" s="98"/>
      <c r="B329" s="104" t="s">
        <v>82</v>
      </c>
      <c r="C329" s="84">
        <v>48000000</v>
      </c>
      <c r="D329" s="128">
        <v>73500000</v>
      </c>
      <c r="E329" s="84">
        <v>73500000</v>
      </c>
      <c r="F329" s="84"/>
      <c r="G329" s="84"/>
      <c r="H329" s="84"/>
      <c r="I329" s="84">
        <v>73500000</v>
      </c>
      <c r="J329" s="84"/>
      <c r="K329" s="101">
        <f t="shared" ref="K329:K361" si="122">+E329/D329*100</f>
        <v>100</v>
      </c>
      <c r="L329" s="101">
        <f t="shared" si="98"/>
        <v>100</v>
      </c>
      <c r="M329" s="101">
        <f t="shared" ref="M329:M381" si="123">+J329/I329*100</f>
        <v>0</v>
      </c>
    </row>
    <row r="330" spans="1:13" x14ac:dyDescent="0.25">
      <c r="A330" s="98"/>
      <c r="B330" s="104" t="s">
        <v>31</v>
      </c>
      <c r="C330" s="105">
        <v>21500000</v>
      </c>
      <c r="D330" s="128">
        <v>32200000</v>
      </c>
      <c r="E330" s="128">
        <v>32200000</v>
      </c>
      <c r="F330" s="128"/>
      <c r="G330" s="128"/>
      <c r="H330" s="128"/>
      <c r="I330" s="128">
        <v>32200000</v>
      </c>
      <c r="J330" s="128"/>
      <c r="K330" s="101">
        <f t="shared" si="122"/>
        <v>100</v>
      </c>
      <c r="L330" s="101">
        <f t="shared" si="98"/>
        <v>100</v>
      </c>
      <c r="M330" s="101">
        <f t="shared" si="123"/>
        <v>0</v>
      </c>
    </row>
    <row r="331" spans="1:13" x14ac:dyDescent="0.25">
      <c r="A331" s="98"/>
      <c r="B331" s="104" t="s">
        <v>48</v>
      </c>
      <c r="C331" s="84">
        <v>20000000</v>
      </c>
      <c r="D331" s="114">
        <v>30100000</v>
      </c>
      <c r="E331" s="114">
        <v>30100000</v>
      </c>
      <c r="F331" s="114"/>
      <c r="G331" s="114"/>
      <c r="H331" s="114"/>
      <c r="I331" s="114">
        <v>30100000</v>
      </c>
      <c r="J331" s="84"/>
      <c r="K331" s="101">
        <f t="shared" si="122"/>
        <v>100</v>
      </c>
      <c r="L331" s="101">
        <f t="shared" si="98"/>
        <v>100</v>
      </c>
      <c r="M331" s="101">
        <f t="shared" si="123"/>
        <v>0</v>
      </c>
    </row>
    <row r="332" spans="1:13" x14ac:dyDescent="0.25">
      <c r="A332" s="98"/>
      <c r="B332" s="104" t="s">
        <v>83</v>
      </c>
      <c r="C332" s="84">
        <v>47500000</v>
      </c>
      <c r="D332" s="128">
        <v>67200000</v>
      </c>
      <c r="E332" s="84">
        <v>67200000</v>
      </c>
      <c r="F332" s="84"/>
      <c r="G332" s="84"/>
      <c r="H332" s="84"/>
      <c r="I332" s="84">
        <v>67200000</v>
      </c>
      <c r="J332" s="84"/>
      <c r="K332" s="101">
        <f t="shared" si="122"/>
        <v>100</v>
      </c>
      <c r="L332" s="101">
        <f t="shared" si="98"/>
        <v>100</v>
      </c>
      <c r="M332" s="101">
        <f t="shared" si="123"/>
        <v>0</v>
      </c>
    </row>
    <row r="333" spans="1:13" x14ac:dyDescent="0.25">
      <c r="A333" s="98"/>
      <c r="B333" s="104" t="s">
        <v>62</v>
      </c>
      <c r="C333" s="84">
        <v>17000000</v>
      </c>
      <c r="D333" s="128">
        <v>23100000</v>
      </c>
      <c r="E333" s="84">
        <v>23100000</v>
      </c>
      <c r="F333" s="84"/>
      <c r="G333" s="84"/>
      <c r="H333" s="84"/>
      <c r="I333" s="84">
        <v>23100000</v>
      </c>
      <c r="J333" s="84"/>
      <c r="K333" s="101">
        <f t="shared" si="122"/>
        <v>100</v>
      </c>
      <c r="L333" s="101">
        <f t="shared" si="98"/>
        <v>100</v>
      </c>
      <c r="M333" s="101">
        <f t="shared" si="123"/>
        <v>0</v>
      </c>
    </row>
    <row r="334" spans="1:13" x14ac:dyDescent="0.25">
      <c r="A334" s="98" t="s">
        <v>84</v>
      </c>
      <c r="B334" s="102" t="s">
        <v>105</v>
      </c>
      <c r="C334" s="103">
        <f>+C335+C372+C379</f>
        <v>12994229572</v>
      </c>
      <c r="D334" s="103">
        <f>+D335+D372+D379</f>
        <v>15168846000</v>
      </c>
      <c r="E334" s="103">
        <f>+E335+E372+E379</f>
        <v>90343670</v>
      </c>
      <c r="F334" s="103">
        <f>+F335+F372+F379</f>
        <v>0</v>
      </c>
      <c r="G334" s="103">
        <f>+G335+G372+G379</f>
        <v>0</v>
      </c>
      <c r="H334" s="103"/>
      <c r="I334" s="103">
        <f>+I335+I372+I379</f>
        <v>14527000000</v>
      </c>
      <c r="J334" s="103">
        <f>+J335+J372+J379</f>
        <v>11447000000</v>
      </c>
      <c r="K334" s="107">
        <f t="shared" si="122"/>
        <v>0.5955869681846595</v>
      </c>
      <c r="L334" s="107">
        <f t="shared" si="98"/>
        <v>95.768656363180156</v>
      </c>
      <c r="M334" s="107">
        <f t="shared" si="123"/>
        <v>78.798100089488543</v>
      </c>
    </row>
    <row r="335" spans="1:13" ht="24" x14ac:dyDescent="0.25">
      <c r="A335" s="98">
        <v>1</v>
      </c>
      <c r="B335" s="109" t="s">
        <v>85</v>
      </c>
      <c r="C335" s="103">
        <f>+C336+C351+C355+C360+C363+C366+C369</f>
        <v>1495229572</v>
      </c>
      <c r="D335" s="103">
        <f>+D336+D351+D355+D360+D363+D366+D369</f>
        <v>4096846000</v>
      </c>
      <c r="E335" s="103">
        <f>+E336+E351+E355+E360+E363+E366+E369</f>
        <v>90343670</v>
      </c>
      <c r="F335" s="103">
        <f>+F336+F351+F355+F360+F363+F366+F369</f>
        <v>0</v>
      </c>
      <c r="G335" s="103">
        <f>+G336+G351+G355+G360+G363+G366+G369</f>
        <v>0</v>
      </c>
      <c r="H335" s="103"/>
      <c r="I335" s="103">
        <f>+I336+I351+I355+I360+I363+I366+I369</f>
        <v>3498000000</v>
      </c>
      <c r="J335" s="103">
        <f>+J336+J351+J355+J360+J363+J366+J369</f>
        <v>558000000</v>
      </c>
      <c r="K335" s="107">
        <f t="shared" si="122"/>
        <v>2.205200537193734</v>
      </c>
      <c r="L335" s="107">
        <f t="shared" si="98"/>
        <v>85.382755417216075</v>
      </c>
      <c r="M335" s="107">
        <f t="shared" si="123"/>
        <v>15.951972555746142</v>
      </c>
    </row>
    <row r="336" spans="1:13" x14ac:dyDescent="0.25">
      <c r="A336" s="98" t="s">
        <v>13</v>
      </c>
      <c r="B336" s="109" t="s">
        <v>76</v>
      </c>
      <c r="C336" s="103">
        <f>+C337+C340+C344+C350</f>
        <v>465035000</v>
      </c>
      <c r="D336" s="103">
        <f>+D337+D340+D344</f>
        <v>446500000</v>
      </c>
      <c r="E336" s="103">
        <f t="shared" ref="E336:J336" si="124">+E337+E340+E344</f>
        <v>71682834</v>
      </c>
      <c r="F336" s="103">
        <f t="shared" si="124"/>
        <v>0</v>
      </c>
      <c r="G336" s="103">
        <f t="shared" si="124"/>
        <v>12500000</v>
      </c>
      <c r="H336" s="103"/>
      <c r="I336" s="103">
        <f t="shared" si="124"/>
        <v>376500000</v>
      </c>
      <c r="J336" s="103">
        <f t="shared" si="124"/>
        <v>503000000</v>
      </c>
      <c r="K336" s="107">
        <f t="shared" si="122"/>
        <v>16.054386114221725</v>
      </c>
      <c r="L336" s="107">
        <f t="shared" ref="L336:L381" si="125">IFERROR(+I336/D336*100,"")</f>
        <v>84.322508398656211</v>
      </c>
      <c r="M336" s="107">
        <f t="shared" si="123"/>
        <v>133.59893758300132</v>
      </c>
    </row>
    <row r="337" spans="1:14" ht="84" x14ac:dyDescent="0.25">
      <c r="A337" s="98"/>
      <c r="B337" s="110" t="s">
        <v>226</v>
      </c>
      <c r="C337" s="118">
        <f>C338+C339</f>
        <v>65000000</v>
      </c>
      <c r="D337" s="118">
        <f t="shared" ref="D337:J337" si="126">D338+D339</f>
        <v>78000000</v>
      </c>
      <c r="E337" s="118">
        <f t="shared" si="126"/>
        <v>20218500</v>
      </c>
      <c r="F337" s="118">
        <f t="shared" si="126"/>
        <v>0</v>
      </c>
      <c r="G337" s="118">
        <f t="shared" si="126"/>
        <v>0</v>
      </c>
      <c r="H337" s="118">
        <f t="shared" si="126"/>
        <v>0</v>
      </c>
      <c r="I337" s="118">
        <f t="shared" si="126"/>
        <v>78000000</v>
      </c>
      <c r="J337" s="118">
        <f t="shared" si="126"/>
        <v>104000000</v>
      </c>
      <c r="K337" s="101">
        <f t="shared" si="122"/>
        <v>25.921153846153842</v>
      </c>
      <c r="L337" s="101">
        <f t="shared" si="125"/>
        <v>100</v>
      </c>
      <c r="M337" s="101">
        <f t="shared" si="123"/>
        <v>133.33333333333331</v>
      </c>
    </row>
    <row r="338" spans="1:14" ht="33" customHeight="1" x14ac:dyDescent="0.25">
      <c r="A338" s="98"/>
      <c r="B338" s="110" t="s">
        <v>227</v>
      </c>
      <c r="C338" s="84">
        <v>65000000</v>
      </c>
      <c r="D338" s="123">
        <v>78000000</v>
      </c>
      <c r="E338" s="84">
        <v>20218500</v>
      </c>
      <c r="F338" s="84"/>
      <c r="G338" s="84"/>
      <c r="H338" s="84"/>
      <c r="I338" s="84">
        <v>78000000</v>
      </c>
      <c r="J338" s="84">
        <v>104000000</v>
      </c>
      <c r="K338" s="101">
        <f t="shared" si="122"/>
        <v>25.921153846153842</v>
      </c>
      <c r="L338" s="101">
        <f t="shared" si="125"/>
        <v>100</v>
      </c>
      <c r="M338" s="101">
        <f t="shared" si="123"/>
        <v>133.33333333333331</v>
      </c>
    </row>
    <row r="339" spans="1:14" ht="17.25" customHeight="1" x14ac:dyDescent="0.25">
      <c r="A339" s="98"/>
      <c r="B339" s="110" t="s">
        <v>303</v>
      </c>
      <c r="C339" s="84"/>
      <c r="D339" s="123"/>
      <c r="E339" s="84"/>
      <c r="F339" s="84"/>
      <c r="G339" s="84"/>
      <c r="H339" s="84"/>
      <c r="I339" s="84"/>
      <c r="J339" s="84"/>
      <c r="K339" s="101"/>
      <c r="L339" s="101" t="str">
        <f t="shared" si="125"/>
        <v/>
      </c>
      <c r="M339" s="101"/>
    </row>
    <row r="340" spans="1:14" ht="59.25" customHeight="1" x14ac:dyDescent="0.25">
      <c r="A340" s="98"/>
      <c r="B340" s="110" t="s">
        <v>228</v>
      </c>
      <c r="C340" s="103"/>
      <c r="D340" s="118">
        <f>SUM(D341:D343)</f>
        <v>70000000</v>
      </c>
      <c r="E340" s="118">
        <f t="shared" ref="E340:J340" si="127">SUM(E341:E343)</f>
        <v>0</v>
      </c>
      <c r="F340" s="118">
        <f t="shared" si="127"/>
        <v>0</v>
      </c>
      <c r="G340" s="118">
        <f t="shared" si="127"/>
        <v>0</v>
      </c>
      <c r="H340" s="118">
        <f t="shared" si="127"/>
        <v>0</v>
      </c>
      <c r="I340" s="118">
        <f t="shared" si="127"/>
        <v>0</v>
      </c>
      <c r="J340" s="118">
        <f t="shared" si="127"/>
        <v>25000000</v>
      </c>
      <c r="K340" s="101"/>
      <c r="L340" s="101">
        <f t="shared" si="125"/>
        <v>0</v>
      </c>
      <c r="M340" s="101" t="e">
        <f t="shared" si="123"/>
        <v>#DIV/0!</v>
      </c>
    </row>
    <row r="341" spans="1:14" ht="48.75" customHeight="1" x14ac:dyDescent="0.25">
      <c r="A341" s="98"/>
      <c r="B341" s="110" t="s">
        <v>229</v>
      </c>
      <c r="C341" s="103"/>
      <c r="D341" s="123">
        <v>60000000</v>
      </c>
      <c r="E341" s="103"/>
      <c r="F341" s="103"/>
      <c r="G341" s="103"/>
      <c r="H341" s="103"/>
      <c r="I341" s="123"/>
      <c r="J341" s="123"/>
      <c r="K341" s="101"/>
      <c r="L341" s="101">
        <f t="shared" si="125"/>
        <v>0</v>
      </c>
      <c r="M341" s="101" t="e">
        <f t="shared" si="123"/>
        <v>#DIV/0!</v>
      </c>
    </row>
    <row r="342" spans="1:14" ht="36" x14ac:dyDescent="0.25">
      <c r="A342" s="98"/>
      <c r="B342" s="110" t="s">
        <v>230</v>
      </c>
      <c r="C342" s="103"/>
      <c r="D342" s="123">
        <v>10000000</v>
      </c>
      <c r="E342" s="103"/>
      <c r="F342" s="103"/>
      <c r="G342" s="103"/>
      <c r="H342" s="103"/>
      <c r="I342" s="123"/>
      <c r="J342" s="123"/>
      <c r="K342" s="101"/>
      <c r="L342" s="101">
        <f t="shared" si="125"/>
        <v>0</v>
      </c>
      <c r="M342" s="101" t="e">
        <f t="shared" si="123"/>
        <v>#DIV/0!</v>
      </c>
    </row>
    <row r="343" spans="1:14" ht="36" x14ac:dyDescent="0.25">
      <c r="A343" s="98"/>
      <c r="B343" s="116" t="s">
        <v>339</v>
      </c>
      <c r="C343" s="103"/>
      <c r="D343" s="123"/>
      <c r="E343" s="103"/>
      <c r="F343" s="103"/>
      <c r="G343" s="103"/>
      <c r="H343" s="103"/>
      <c r="I343" s="123"/>
      <c r="J343" s="123">
        <v>25000000</v>
      </c>
      <c r="K343" s="101"/>
      <c r="L343" s="101"/>
      <c r="M343" s="101"/>
    </row>
    <row r="344" spans="1:14" ht="60" x14ac:dyDescent="0.25">
      <c r="A344" s="99"/>
      <c r="B344" s="116" t="s">
        <v>231</v>
      </c>
      <c r="C344" s="118">
        <f>SUM(C345:C349)</f>
        <v>330035000</v>
      </c>
      <c r="D344" s="118">
        <f>SUM(D345:D349)</f>
        <v>298500000</v>
      </c>
      <c r="E344" s="118">
        <f t="shared" ref="E344:J344" si="128">SUM(E345:E349)</f>
        <v>51464334</v>
      </c>
      <c r="F344" s="118">
        <f t="shared" si="128"/>
        <v>0</v>
      </c>
      <c r="G344" s="118">
        <f t="shared" si="128"/>
        <v>12500000</v>
      </c>
      <c r="H344" s="118"/>
      <c r="I344" s="118">
        <f t="shared" si="128"/>
        <v>298500000</v>
      </c>
      <c r="J344" s="118">
        <f t="shared" si="128"/>
        <v>374000000</v>
      </c>
      <c r="K344" s="101">
        <f t="shared" si="122"/>
        <v>17.240982914572864</v>
      </c>
      <c r="L344" s="101">
        <f t="shared" si="125"/>
        <v>100</v>
      </c>
      <c r="M344" s="101">
        <f t="shared" si="123"/>
        <v>125.2931323283082</v>
      </c>
    </row>
    <row r="345" spans="1:14" s="131" customFormat="1" ht="57.75" customHeight="1" x14ac:dyDescent="0.25">
      <c r="A345" s="126"/>
      <c r="B345" s="115" t="s">
        <v>232</v>
      </c>
      <c r="C345" s="112">
        <v>330035000</v>
      </c>
      <c r="D345" s="123">
        <v>74560000</v>
      </c>
      <c r="E345" s="112">
        <v>50014334</v>
      </c>
      <c r="F345" s="112"/>
      <c r="G345" s="112"/>
      <c r="H345" s="112"/>
      <c r="I345" s="123">
        <f>+D345</f>
        <v>74560000</v>
      </c>
      <c r="J345" s="123"/>
      <c r="K345" s="101">
        <f t="shared" si="122"/>
        <v>67.079310622317607</v>
      </c>
      <c r="L345" s="101">
        <f t="shared" si="125"/>
        <v>100</v>
      </c>
      <c r="M345" s="101">
        <f t="shared" si="123"/>
        <v>0</v>
      </c>
      <c r="N345" s="130"/>
    </row>
    <row r="346" spans="1:14" s="131" customFormat="1" ht="46.5" customHeight="1" x14ac:dyDescent="0.25">
      <c r="A346" s="126"/>
      <c r="B346" s="115" t="s">
        <v>233</v>
      </c>
      <c r="C346" s="112"/>
      <c r="D346" s="123">
        <v>35000000</v>
      </c>
      <c r="E346" s="112">
        <v>1450000</v>
      </c>
      <c r="F346" s="112"/>
      <c r="G346" s="112"/>
      <c r="H346" s="112"/>
      <c r="I346" s="123">
        <v>35000000</v>
      </c>
      <c r="J346" s="123"/>
      <c r="K346" s="101"/>
      <c r="L346" s="101">
        <f t="shared" si="125"/>
        <v>100</v>
      </c>
      <c r="M346" s="101">
        <f t="shared" si="123"/>
        <v>0</v>
      </c>
      <c r="N346" s="130"/>
    </row>
    <row r="347" spans="1:14" s="131" customFormat="1" ht="62.25" customHeight="1" x14ac:dyDescent="0.25">
      <c r="A347" s="126"/>
      <c r="B347" s="115" t="s">
        <v>336</v>
      </c>
      <c r="C347" s="112"/>
      <c r="D347" s="123"/>
      <c r="E347" s="112"/>
      <c r="F347" s="112"/>
      <c r="G347" s="112"/>
      <c r="H347" s="112"/>
      <c r="I347" s="123"/>
      <c r="J347" s="123">
        <v>35000000</v>
      </c>
      <c r="K347" s="101"/>
      <c r="L347" s="101"/>
      <c r="M347" s="101"/>
      <c r="N347" s="130"/>
    </row>
    <row r="348" spans="1:14" s="131" customFormat="1" ht="36" x14ac:dyDescent="0.25">
      <c r="A348" s="126"/>
      <c r="B348" s="115" t="s">
        <v>234</v>
      </c>
      <c r="C348" s="112"/>
      <c r="D348" s="123">
        <v>52000000</v>
      </c>
      <c r="E348" s="112"/>
      <c r="F348" s="112"/>
      <c r="G348" s="112"/>
      <c r="H348" s="112"/>
      <c r="I348" s="123">
        <v>52000000</v>
      </c>
      <c r="J348" s="123">
        <v>26000000</v>
      </c>
      <c r="K348" s="101"/>
      <c r="L348" s="101">
        <f t="shared" si="125"/>
        <v>100</v>
      </c>
      <c r="M348" s="101">
        <f t="shared" si="123"/>
        <v>50</v>
      </c>
      <c r="N348" s="130"/>
    </row>
    <row r="349" spans="1:14" s="131" customFormat="1" ht="36" x14ac:dyDescent="0.25">
      <c r="A349" s="126"/>
      <c r="B349" s="115" t="s">
        <v>304</v>
      </c>
      <c r="C349" s="112"/>
      <c r="D349" s="123">
        <f>124440000+12500000</f>
        <v>136940000</v>
      </c>
      <c r="E349" s="112"/>
      <c r="F349" s="112"/>
      <c r="G349" s="112">
        <v>12500000</v>
      </c>
      <c r="H349" s="112"/>
      <c r="I349" s="123">
        <f>124440000+12500000</f>
        <v>136940000</v>
      </c>
      <c r="J349" s="123">
        <v>313000000</v>
      </c>
      <c r="K349" s="101"/>
      <c r="L349" s="101">
        <f t="shared" si="125"/>
        <v>100</v>
      </c>
      <c r="M349" s="101">
        <f t="shared" si="123"/>
        <v>228.56725573243756</v>
      </c>
      <c r="N349" s="130"/>
    </row>
    <row r="350" spans="1:14" s="131" customFormat="1" ht="24" x14ac:dyDescent="0.25">
      <c r="A350" s="126"/>
      <c r="B350" s="116" t="s">
        <v>256</v>
      </c>
      <c r="C350" s="84">
        <v>70000000</v>
      </c>
      <c r="D350" s="112"/>
      <c r="E350" s="112"/>
      <c r="F350" s="112"/>
      <c r="G350" s="112"/>
      <c r="H350" s="112"/>
      <c r="I350" s="112"/>
      <c r="J350" s="112"/>
      <c r="K350" s="101"/>
      <c r="L350" s="101" t="str">
        <f t="shared" si="125"/>
        <v/>
      </c>
      <c r="M350" s="101"/>
      <c r="N350" s="130"/>
    </row>
    <row r="351" spans="1:14" x14ac:dyDescent="0.25">
      <c r="A351" s="98" t="s">
        <v>15</v>
      </c>
      <c r="B351" s="122" t="s">
        <v>48</v>
      </c>
      <c r="C351" s="103">
        <f>+C352+C353+C354</f>
        <v>12000000</v>
      </c>
      <c r="D351" s="103">
        <f t="shared" ref="D351:J351" si="129">+D352+D353+D354</f>
        <v>365000000</v>
      </c>
      <c r="E351" s="103">
        <f t="shared" si="129"/>
        <v>5000000</v>
      </c>
      <c r="F351" s="103">
        <f t="shared" si="129"/>
        <v>0</v>
      </c>
      <c r="G351" s="103">
        <f t="shared" si="129"/>
        <v>0</v>
      </c>
      <c r="H351" s="103">
        <f t="shared" si="129"/>
        <v>0</v>
      </c>
      <c r="I351" s="103">
        <f t="shared" si="129"/>
        <v>15000000</v>
      </c>
      <c r="J351" s="103">
        <f t="shared" si="129"/>
        <v>10000000</v>
      </c>
      <c r="K351" s="101"/>
      <c r="L351" s="101">
        <f t="shared" si="125"/>
        <v>4.10958904109589</v>
      </c>
      <c r="M351" s="101">
        <f t="shared" si="123"/>
        <v>66.666666666666657</v>
      </c>
    </row>
    <row r="352" spans="1:14" ht="24" x14ac:dyDescent="0.25">
      <c r="A352" s="99"/>
      <c r="B352" s="116" t="s">
        <v>241</v>
      </c>
      <c r="C352" s="84"/>
      <c r="D352" s="132">
        <v>350000000</v>
      </c>
      <c r="E352" s="84">
        <v>0</v>
      </c>
      <c r="F352" s="84"/>
      <c r="G352" s="84"/>
      <c r="H352" s="84"/>
      <c r="I352" s="84">
        <v>0</v>
      </c>
      <c r="J352" s="84">
        <v>0</v>
      </c>
      <c r="K352" s="101"/>
      <c r="L352" s="101">
        <f t="shared" si="125"/>
        <v>0</v>
      </c>
      <c r="M352" s="101"/>
    </row>
    <row r="353" spans="1:13" ht="36" x14ac:dyDescent="0.25">
      <c r="A353" s="99"/>
      <c r="B353" s="116" t="s">
        <v>235</v>
      </c>
      <c r="C353" s="84">
        <v>12000000</v>
      </c>
      <c r="D353" s="85">
        <v>15000000</v>
      </c>
      <c r="E353" s="84">
        <v>5000000</v>
      </c>
      <c r="F353" s="84"/>
      <c r="G353" s="84"/>
      <c r="H353" s="84"/>
      <c r="I353" s="84">
        <v>15000000</v>
      </c>
      <c r="J353" s="84"/>
      <c r="K353" s="101"/>
      <c r="L353" s="101">
        <f t="shared" si="125"/>
        <v>100</v>
      </c>
      <c r="M353" s="101">
        <f t="shared" si="123"/>
        <v>0</v>
      </c>
    </row>
    <row r="354" spans="1:13" ht="48" x14ac:dyDescent="0.25">
      <c r="A354" s="99"/>
      <c r="B354" s="116" t="s">
        <v>336</v>
      </c>
      <c r="C354" s="84"/>
      <c r="D354" s="85"/>
      <c r="E354" s="84"/>
      <c r="F354" s="84"/>
      <c r="G354" s="84"/>
      <c r="H354" s="84"/>
      <c r="I354" s="84"/>
      <c r="J354" s="84">
        <v>10000000</v>
      </c>
      <c r="K354" s="101"/>
      <c r="L354" s="101"/>
      <c r="M354" s="101"/>
    </row>
    <row r="355" spans="1:13" ht="24" x14ac:dyDescent="0.25">
      <c r="A355" s="98" t="s">
        <v>26</v>
      </c>
      <c r="B355" s="122" t="s">
        <v>86</v>
      </c>
      <c r="C355" s="103">
        <f>+C356+C357+C358+C359</f>
        <v>949916572</v>
      </c>
      <c r="D355" s="103">
        <f t="shared" ref="D355:J355" si="130">+D356+D357+D358+D359</f>
        <v>3199646000</v>
      </c>
      <c r="E355" s="103">
        <f t="shared" si="130"/>
        <v>0</v>
      </c>
      <c r="F355" s="103">
        <f t="shared" si="130"/>
        <v>0</v>
      </c>
      <c r="G355" s="103">
        <f t="shared" si="130"/>
        <v>0</v>
      </c>
      <c r="H355" s="103">
        <f t="shared" si="130"/>
        <v>0</v>
      </c>
      <c r="I355" s="103">
        <f t="shared" si="130"/>
        <v>3020800000</v>
      </c>
      <c r="J355" s="103">
        <f t="shared" si="130"/>
        <v>10000000</v>
      </c>
      <c r="K355" s="101">
        <f t="shared" si="122"/>
        <v>0</v>
      </c>
      <c r="L355" s="101">
        <f t="shared" si="125"/>
        <v>94.410444155384681</v>
      </c>
      <c r="M355" s="101">
        <f t="shared" si="123"/>
        <v>0.33103813559322032</v>
      </c>
    </row>
    <row r="356" spans="1:13" ht="24" x14ac:dyDescent="0.25">
      <c r="A356" s="99"/>
      <c r="B356" s="116" t="s">
        <v>236</v>
      </c>
      <c r="C356" s="84"/>
      <c r="D356" s="118">
        <v>3000000000</v>
      </c>
      <c r="E356" s="84"/>
      <c r="F356" s="84"/>
      <c r="G356" s="84"/>
      <c r="H356" s="84"/>
      <c r="I356" s="118">
        <v>3000000000</v>
      </c>
      <c r="J356" s="84"/>
      <c r="K356" s="101">
        <f t="shared" si="122"/>
        <v>0</v>
      </c>
      <c r="L356" s="101">
        <f t="shared" si="125"/>
        <v>100</v>
      </c>
      <c r="M356" s="101">
        <f t="shared" si="123"/>
        <v>0</v>
      </c>
    </row>
    <row r="357" spans="1:13" ht="24" x14ac:dyDescent="0.25">
      <c r="A357" s="99"/>
      <c r="B357" s="116" t="s">
        <v>237</v>
      </c>
      <c r="C357" s="84"/>
      <c r="D357" s="114">
        <v>178846000</v>
      </c>
      <c r="E357" s="84">
        <v>0</v>
      </c>
      <c r="F357" s="84"/>
      <c r="G357" s="84"/>
      <c r="H357" s="84"/>
      <c r="I357" s="114"/>
      <c r="J357" s="84"/>
      <c r="K357" s="101"/>
      <c r="L357" s="101">
        <f t="shared" si="125"/>
        <v>0</v>
      </c>
      <c r="M357" s="101" t="e">
        <f t="shared" si="123"/>
        <v>#DIV/0!</v>
      </c>
    </row>
    <row r="358" spans="1:13" ht="36" x14ac:dyDescent="0.25">
      <c r="A358" s="98"/>
      <c r="B358" s="104" t="s">
        <v>238</v>
      </c>
      <c r="C358" s="84">
        <v>949916572</v>
      </c>
      <c r="D358" s="118">
        <v>20800000</v>
      </c>
      <c r="E358" s="84"/>
      <c r="F358" s="84"/>
      <c r="G358" s="84"/>
      <c r="H358" s="84"/>
      <c r="I358" s="118">
        <v>20800000</v>
      </c>
      <c r="J358" s="84"/>
      <c r="K358" s="101">
        <f t="shared" si="122"/>
        <v>0</v>
      </c>
      <c r="L358" s="101">
        <f t="shared" si="125"/>
        <v>100</v>
      </c>
      <c r="M358" s="101">
        <f t="shared" si="123"/>
        <v>0</v>
      </c>
    </row>
    <row r="359" spans="1:13" ht="48" x14ac:dyDescent="0.25">
      <c r="A359" s="98"/>
      <c r="B359" s="116" t="s">
        <v>336</v>
      </c>
      <c r="C359" s="84"/>
      <c r="D359" s="118"/>
      <c r="E359" s="84"/>
      <c r="F359" s="84"/>
      <c r="G359" s="84"/>
      <c r="H359" s="84"/>
      <c r="I359" s="118"/>
      <c r="J359" s="84">
        <v>10000000</v>
      </c>
      <c r="K359" s="101"/>
      <c r="L359" s="101"/>
      <c r="M359" s="101"/>
    </row>
    <row r="360" spans="1:13" x14ac:dyDescent="0.25">
      <c r="A360" s="98" t="s">
        <v>28</v>
      </c>
      <c r="B360" s="122" t="s">
        <v>25</v>
      </c>
      <c r="C360" s="103">
        <f>+C361+C362</f>
        <v>10000000</v>
      </c>
      <c r="D360" s="103">
        <f t="shared" ref="D360:J360" si="131">+D361+D362</f>
        <v>20000000</v>
      </c>
      <c r="E360" s="103">
        <f t="shared" si="131"/>
        <v>10662130</v>
      </c>
      <c r="F360" s="103">
        <f t="shared" si="131"/>
        <v>0</v>
      </c>
      <c r="G360" s="103">
        <f t="shared" si="131"/>
        <v>0</v>
      </c>
      <c r="H360" s="103">
        <f t="shared" si="131"/>
        <v>0</v>
      </c>
      <c r="I360" s="103">
        <f t="shared" si="131"/>
        <v>20000000</v>
      </c>
      <c r="J360" s="103">
        <f t="shared" si="131"/>
        <v>5000000</v>
      </c>
      <c r="K360" s="101">
        <f t="shared" si="122"/>
        <v>53.310650000000003</v>
      </c>
      <c r="L360" s="101">
        <f t="shared" si="125"/>
        <v>100</v>
      </c>
      <c r="M360" s="101">
        <f t="shared" si="123"/>
        <v>25</v>
      </c>
    </row>
    <row r="361" spans="1:13" ht="60" x14ac:dyDescent="0.25">
      <c r="A361" s="98"/>
      <c r="B361" s="116" t="s">
        <v>338</v>
      </c>
      <c r="C361" s="84">
        <v>10000000</v>
      </c>
      <c r="D361" s="80">
        <v>20000000</v>
      </c>
      <c r="E361" s="84">
        <v>10662130</v>
      </c>
      <c r="F361" s="84"/>
      <c r="G361" s="84"/>
      <c r="H361" s="84"/>
      <c r="I361" s="84">
        <v>20000000</v>
      </c>
      <c r="J361" s="84"/>
      <c r="K361" s="101">
        <f t="shared" si="122"/>
        <v>53.310650000000003</v>
      </c>
      <c r="L361" s="101">
        <f t="shared" si="125"/>
        <v>100</v>
      </c>
      <c r="M361" s="101">
        <f t="shared" si="123"/>
        <v>0</v>
      </c>
    </row>
    <row r="362" spans="1:13" ht="48" x14ac:dyDescent="0.25">
      <c r="A362" s="98"/>
      <c r="B362" s="116" t="s">
        <v>336</v>
      </c>
      <c r="C362" s="84"/>
      <c r="D362" s="80"/>
      <c r="E362" s="84"/>
      <c r="F362" s="84"/>
      <c r="G362" s="84"/>
      <c r="H362" s="84"/>
      <c r="I362" s="84"/>
      <c r="J362" s="84">
        <v>5000000</v>
      </c>
      <c r="K362" s="101"/>
      <c r="L362" s="101"/>
      <c r="M362" s="101"/>
    </row>
    <row r="363" spans="1:13" x14ac:dyDescent="0.25">
      <c r="A363" s="98" t="s">
        <v>30</v>
      </c>
      <c r="B363" s="122" t="s">
        <v>29</v>
      </c>
      <c r="C363" s="103">
        <f>+C364+C365</f>
        <v>19398000</v>
      </c>
      <c r="D363" s="103">
        <f t="shared" ref="D363:J363" si="132">+D364+D365</f>
        <v>19000000</v>
      </c>
      <c r="E363" s="103">
        <f t="shared" si="132"/>
        <v>0</v>
      </c>
      <c r="F363" s="103">
        <f t="shared" si="132"/>
        <v>0</v>
      </c>
      <c r="G363" s="103">
        <f t="shared" si="132"/>
        <v>-12500000</v>
      </c>
      <c r="H363" s="103">
        <f t="shared" si="132"/>
        <v>0</v>
      </c>
      <c r="I363" s="103">
        <f t="shared" si="132"/>
        <v>19000000</v>
      </c>
      <c r="J363" s="103">
        <f t="shared" si="132"/>
        <v>10000000</v>
      </c>
      <c r="K363" s="101"/>
      <c r="L363" s="101">
        <f t="shared" si="125"/>
        <v>100</v>
      </c>
      <c r="M363" s="101">
        <f t="shared" si="123"/>
        <v>52.631578947368418</v>
      </c>
    </row>
    <row r="364" spans="1:13" ht="60" x14ac:dyDescent="0.25">
      <c r="A364" s="98"/>
      <c r="B364" s="116" t="s">
        <v>337</v>
      </c>
      <c r="C364" s="83">
        <v>19398000</v>
      </c>
      <c r="D364" s="85">
        <v>19000000</v>
      </c>
      <c r="E364" s="84"/>
      <c r="F364" s="84"/>
      <c r="G364" s="84">
        <v>-12500000</v>
      </c>
      <c r="H364" s="84"/>
      <c r="I364" s="85">
        <v>19000000</v>
      </c>
      <c r="J364" s="84"/>
      <c r="K364" s="101"/>
      <c r="L364" s="101">
        <f t="shared" si="125"/>
        <v>100</v>
      </c>
      <c r="M364" s="101">
        <f t="shared" si="123"/>
        <v>0</v>
      </c>
    </row>
    <row r="365" spans="1:13" ht="48" x14ac:dyDescent="0.25">
      <c r="A365" s="98"/>
      <c r="B365" s="116" t="s">
        <v>336</v>
      </c>
      <c r="C365" s="83"/>
      <c r="D365" s="85"/>
      <c r="E365" s="84"/>
      <c r="F365" s="84"/>
      <c r="G365" s="84"/>
      <c r="H365" s="84"/>
      <c r="I365" s="85"/>
      <c r="J365" s="84">
        <v>10000000</v>
      </c>
      <c r="K365" s="101"/>
      <c r="L365" s="101"/>
      <c r="M365" s="101"/>
    </row>
    <row r="366" spans="1:13" x14ac:dyDescent="0.25">
      <c r="A366" s="98" t="s">
        <v>89</v>
      </c>
      <c r="B366" s="122" t="s">
        <v>90</v>
      </c>
      <c r="C366" s="103">
        <f>+C367+C368</f>
        <v>10200000</v>
      </c>
      <c r="D366" s="103">
        <f t="shared" ref="D366:K366" si="133">+D367+D368</f>
        <v>16000000</v>
      </c>
      <c r="E366" s="103">
        <f t="shared" si="133"/>
        <v>2998706</v>
      </c>
      <c r="F366" s="103">
        <f t="shared" si="133"/>
        <v>0</v>
      </c>
      <c r="G366" s="103">
        <f t="shared" si="133"/>
        <v>0</v>
      </c>
      <c r="H366" s="103">
        <f t="shared" si="133"/>
        <v>0</v>
      </c>
      <c r="I366" s="103">
        <f t="shared" si="133"/>
        <v>16000000</v>
      </c>
      <c r="J366" s="103">
        <f t="shared" si="133"/>
        <v>10000000</v>
      </c>
      <c r="K366" s="103">
        <f t="shared" si="133"/>
        <v>0</v>
      </c>
      <c r="L366" s="101">
        <f t="shared" si="125"/>
        <v>100</v>
      </c>
      <c r="M366" s="101">
        <f t="shared" si="123"/>
        <v>62.5</v>
      </c>
    </row>
    <row r="367" spans="1:13" ht="36" x14ac:dyDescent="0.25">
      <c r="A367" s="99"/>
      <c r="B367" s="116" t="s">
        <v>235</v>
      </c>
      <c r="C367" s="84">
        <v>10200000</v>
      </c>
      <c r="D367" s="105">
        <v>16000000</v>
      </c>
      <c r="E367" s="84">
        <v>2998706</v>
      </c>
      <c r="F367" s="84"/>
      <c r="G367" s="84"/>
      <c r="H367" s="84"/>
      <c r="I367" s="105">
        <v>16000000</v>
      </c>
      <c r="J367" s="105"/>
      <c r="K367" s="101"/>
      <c r="L367" s="101">
        <f t="shared" si="125"/>
        <v>100</v>
      </c>
      <c r="M367" s="101">
        <f t="shared" si="123"/>
        <v>0</v>
      </c>
    </row>
    <row r="368" spans="1:13" ht="48" x14ac:dyDescent="0.25">
      <c r="A368" s="99"/>
      <c r="B368" s="116" t="s">
        <v>336</v>
      </c>
      <c r="C368" s="84"/>
      <c r="D368" s="105"/>
      <c r="E368" s="84"/>
      <c r="F368" s="84"/>
      <c r="G368" s="84"/>
      <c r="H368" s="84"/>
      <c r="I368" s="105"/>
      <c r="J368" s="105">
        <v>10000000</v>
      </c>
      <c r="K368" s="101"/>
      <c r="L368" s="101"/>
      <c r="M368" s="101"/>
    </row>
    <row r="369" spans="1:14" s="121" customFormat="1" ht="14.25" x14ac:dyDescent="0.25">
      <c r="A369" s="98" t="s">
        <v>91</v>
      </c>
      <c r="B369" s="122" t="s">
        <v>27</v>
      </c>
      <c r="C369" s="103">
        <f>+C370+C371</f>
        <v>28680000</v>
      </c>
      <c r="D369" s="103">
        <f t="shared" ref="D369:J369" si="134">+D370+D371</f>
        <v>30700000</v>
      </c>
      <c r="E369" s="103">
        <f t="shared" si="134"/>
        <v>0</v>
      </c>
      <c r="F369" s="103">
        <f t="shared" si="134"/>
        <v>0</v>
      </c>
      <c r="G369" s="103">
        <f t="shared" si="134"/>
        <v>0</v>
      </c>
      <c r="H369" s="103">
        <f t="shared" si="134"/>
        <v>0</v>
      </c>
      <c r="I369" s="103">
        <f t="shared" si="134"/>
        <v>30700000</v>
      </c>
      <c r="J369" s="103">
        <f t="shared" si="134"/>
        <v>10000000</v>
      </c>
      <c r="K369" s="101"/>
      <c r="L369" s="101">
        <f t="shared" si="125"/>
        <v>100</v>
      </c>
      <c r="M369" s="101">
        <f t="shared" si="123"/>
        <v>32.573289902280131</v>
      </c>
      <c r="N369" s="120"/>
    </row>
    <row r="370" spans="1:14" ht="36" x14ac:dyDescent="0.25">
      <c r="A370" s="99"/>
      <c r="B370" s="116" t="s">
        <v>235</v>
      </c>
      <c r="C370" s="84">
        <v>28680000</v>
      </c>
      <c r="D370" s="80">
        <v>30700000</v>
      </c>
      <c r="E370" s="84"/>
      <c r="F370" s="84"/>
      <c r="G370" s="84"/>
      <c r="H370" s="84"/>
      <c r="I370" s="80">
        <v>30700000</v>
      </c>
      <c r="J370" s="84"/>
      <c r="K370" s="101"/>
      <c r="L370" s="101">
        <f t="shared" si="125"/>
        <v>100</v>
      </c>
      <c r="M370" s="101">
        <f t="shared" si="123"/>
        <v>0</v>
      </c>
    </row>
    <row r="371" spans="1:14" ht="48" x14ac:dyDescent="0.25">
      <c r="A371" s="99"/>
      <c r="B371" s="116" t="s">
        <v>336</v>
      </c>
      <c r="C371" s="84"/>
      <c r="D371" s="80"/>
      <c r="E371" s="84"/>
      <c r="F371" s="84"/>
      <c r="G371" s="84"/>
      <c r="H371" s="84"/>
      <c r="I371" s="80"/>
      <c r="J371" s="84">
        <v>10000000</v>
      </c>
      <c r="K371" s="101"/>
      <c r="L371" s="101"/>
      <c r="M371" s="101"/>
    </row>
    <row r="372" spans="1:14" x14ac:dyDescent="0.25">
      <c r="A372" s="133">
        <v>2</v>
      </c>
      <c r="B372" s="134" t="s">
        <v>92</v>
      </c>
      <c r="C372" s="103">
        <f>+C373</f>
        <v>0</v>
      </c>
      <c r="D372" s="103">
        <f>+D373</f>
        <v>73000000</v>
      </c>
      <c r="E372" s="103">
        <f t="shared" ref="E372:J372" si="135">+E373</f>
        <v>0</v>
      </c>
      <c r="F372" s="103"/>
      <c r="G372" s="103"/>
      <c r="H372" s="103"/>
      <c r="I372" s="103">
        <f t="shared" si="135"/>
        <v>30000000</v>
      </c>
      <c r="J372" s="103">
        <f t="shared" si="135"/>
        <v>28000000</v>
      </c>
      <c r="K372" s="101"/>
      <c r="L372" s="101">
        <f t="shared" si="125"/>
        <v>41.095890410958901</v>
      </c>
      <c r="M372" s="101">
        <f t="shared" si="123"/>
        <v>93.333333333333329</v>
      </c>
    </row>
    <row r="373" spans="1:14" x14ac:dyDescent="0.25">
      <c r="A373" s="135" t="s">
        <v>13</v>
      </c>
      <c r="B373" s="136" t="s">
        <v>93</v>
      </c>
      <c r="C373" s="103">
        <f>+C374+C375+C376</f>
        <v>0</v>
      </c>
      <c r="D373" s="103">
        <f t="shared" ref="D373:J373" si="136">+D374+D375+D376</f>
        <v>73000000</v>
      </c>
      <c r="E373" s="103">
        <f t="shared" si="136"/>
        <v>0</v>
      </c>
      <c r="F373" s="103">
        <f t="shared" si="136"/>
        <v>0</v>
      </c>
      <c r="G373" s="103">
        <f t="shared" si="136"/>
        <v>0</v>
      </c>
      <c r="H373" s="103">
        <f t="shared" si="136"/>
        <v>0</v>
      </c>
      <c r="I373" s="103">
        <f t="shared" si="136"/>
        <v>30000000</v>
      </c>
      <c r="J373" s="103">
        <f t="shared" si="136"/>
        <v>28000000</v>
      </c>
      <c r="K373" s="101"/>
      <c r="L373" s="101">
        <f t="shared" si="125"/>
        <v>41.095890410958901</v>
      </c>
      <c r="M373" s="101">
        <f t="shared" si="123"/>
        <v>93.333333333333329</v>
      </c>
    </row>
    <row r="374" spans="1:14" x14ac:dyDescent="0.25">
      <c r="A374" s="137"/>
      <c r="B374" s="138" t="s">
        <v>94</v>
      </c>
      <c r="C374" s="84">
        <v>0</v>
      </c>
      <c r="D374" s="84">
        <v>0</v>
      </c>
      <c r="E374" s="84"/>
      <c r="F374" s="84"/>
      <c r="G374" s="84"/>
      <c r="H374" s="84"/>
      <c r="I374" s="84"/>
      <c r="J374" s="139"/>
      <c r="K374" s="101"/>
      <c r="L374" s="101" t="str">
        <f t="shared" si="125"/>
        <v/>
      </c>
      <c r="M374" s="101"/>
    </row>
    <row r="375" spans="1:14" ht="24" x14ac:dyDescent="0.25">
      <c r="A375" s="140"/>
      <c r="B375" s="104" t="s">
        <v>239</v>
      </c>
      <c r="C375" s="84"/>
      <c r="D375" s="118">
        <v>73000000</v>
      </c>
      <c r="E375" s="84"/>
      <c r="F375" s="84"/>
      <c r="G375" s="84"/>
      <c r="H375" s="84"/>
      <c r="I375" s="84">
        <v>30000000</v>
      </c>
      <c r="J375" s="84"/>
      <c r="K375" s="101"/>
      <c r="L375" s="101">
        <f t="shared" si="125"/>
        <v>41.095890410958901</v>
      </c>
      <c r="M375" s="101">
        <f t="shared" si="123"/>
        <v>0</v>
      </c>
    </row>
    <row r="376" spans="1:14" ht="33" customHeight="1" x14ac:dyDescent="0.25">
      <c r="A376" s="140"/>
      <c r="B376" s="104" t="s">
        <v>333</v>
      </c>
      <c r="C376" s="84"/>
      <c r="D376" s="118"/>
      <c r="E376" s="84"/>
      <c r="F376" s="84"/>
      <c r="G376" s="84"/>
      <c r="H376" s="84"/>
      <c r="I376" s="84"/>
      <c r="J376" s="84">
        <f>+J377</f>
        <v>28000000</v>
      </c>
      <c r="K376" s="101"/>
      <c r="L376" s="101"/>
      <c r="M376" s="101"/>
    </row>
    <row r="377" spans="1:14" ht="33" customHeight="1" x14ac:dyDescent="0.25">
      <c r="A377" s="140"/>
      <c r="B377" s="104" t="s">
        <v>334</v>
      </c>
      <c r="C377" s="84"/>
      <c r="D377" s="118"/>
      <c r="E377" s="84"/>
      <c r="F377" s="84"/>
      <c r="G377" s="84"/>
      <c r="H377" s="84"/>
      <c r="I377" s="84"/>
      <c r="J377" s="84">
        <f>+J378</f>
        <v>28000000</v>
      </c>
      <c r="K377" s="101"/>
      <c r="L377" s="101"/>
      <c r="M377" s="101"/>
    </row>
    <row r="378" spans="1:14" x14ac:dyDescent="0.25">
      <c r="A378" s="140"/>
      <c r="B378" s="104" t="s">
        <v>335</v>
      </c>
      <c r="C378" s="84"/>
      <c r="D378" s="118"/>
      <c r="E378" s="84"/>
      <c r="F378" s="84"/>
      <c r="G378" s="84"/>
      <c r="H378" s="84"/>
      <c r="I378" s="84"/>
      <c r="J378" s="84">
        <v>28000000</v>
      </c>
      <c r="K378" s="101"/>
      <c r="L378" s="101"/>
      <c r="M378" s="101"/>
    </row>
    <row r="379" spans="1:14" ht="25.15" customHeight="1" x14ac:dyDescent="0.25">
      <c r="A379" s="98">
        <v>3</v>
      </c>
      <c r="B379" s="102" t="s">
        <v>103</v>
      </c>
      <c r="C379" s="103">
        <f>+C380</f>
        <v>11499000000</v>
      </c>
      <c r="D379" s="103">
        <f>+D380</f>
        <v>10999000000</v>
      </c>
      <c r="E379" s="103">
        <f t="shared" ref="E379:J380" si="137">+E380</f>
        <v>0</v>
      </c>
      <c r="F379" s="103"/>
      <c r="G379" s="103"/>
      <c r="H379" s="103"/>
      <c r="I379" s="103">
        <f t="shared" si="137"/>
        <v>10999000000</v>
      </c>
      <c r="J379" s="103">
        <f t="shared" si="137"/>
        <v>10861000000</v>
      </c>
      <c r="K379" s="101"/>
      <c r="L379" s="101">
        <f t="shared" si="125"/>
        <v>100</v>
      </c>
      <c r="M379" s="101">
        <f t="shared" si="123"/>
        <v>98.745340485498673</v>
      </c>
    </row>
    <row r="380" spans="1:14" x14ac:dyDescent="0.25">
      <c r="A380" s="135" t="s">
        <v>13</v>
      </c>
      <c r="B380" s="136" t="s">
        <v>104</v>
      </c>
      <c r="C380" s="103">
        <f>+C381</f>
        <v>11499000000</v>
      </c>
      <c r="D380" s="103">
        <f>+D381</f>
        <v>10999000000</v>
      </c>
      <c r="E380" s="103">
        <f t="shared" si="137"/>
        <v>0</v>
      </c>
      <c r="F380" s="103"/>
      <c r="G380" s="103"/>
      <c r="H380" s="103"/>
      <c r="I380" s="103">
        <f t="shared" si="137"/>
        <v>10999000000</v>
      </c>
      <c r="J380" s="103">
        <f t="shared" si="137"/>
        <v>10861000000</v>
      </c>
      <c r="K380" s="101"/>
      <c r="L380" s="101">
        <f t="shared" si="125"/>
        <v>100</v>
      </c>
      <c r="M380" s="101">
        <f t="shared" si="123"/>
        <v>98.745340485498673</v>
      </c>
    </row>
    <row r="381" spans="1:14" ht="24" x14ac:dyDescent="0.25">
      <c r="A381" s="140"/>
      <c r="B381" s="104" t="s">
        <v>240</v>
      </c>
      <c r="C381" s="84">
        <v>11499000000</v>
      </c>
      <c r="D381" s="118">
        <v>10999000000</v>
      </c>
      <c r="E381" s="84"/>
      <c r="F381" s="84"/>
      <c r="G381" s="84"/>
      <c r="H381" s="84"/>
      <c r="I381" s="118">
        <v>10999000000</v>
      </c>
      <c r="J381" s="118">
        <v>10861000000</v>
      </c>
      <c r="K381" s="101"/>
      <c r="L381" s="101">
        <f t="shared" si="125"/>
        <v>100</v>
      </c>
      <c r="M381" s="101">
        <f t="shared" si="123"/>
        <v>98.745340485498673</v>
      </c>
    </row>
  </sheetData>
  <autoFilter ref="A7:N381" xr:uid="{00000000-0009-0000-0000-000001000000}"/>
  <mergeCells count="12">
    <mergeCell ref="L5:L6"/>
    <mergeCell ref="M5:M6"/>
    <mergeCell ref="A1:M1"/>
    <mergeCell ref="A2:M2"/>
    <mergeCell ref="A3:M3"/>
    <mergeCell ref="L4:M4"/>
    <mergeCell ref="A5:A6"/>
    <mergeCell ref="B5:B6"/>
    <mergeCell ref="C5:C6"/>
    <mergeCell ref="D5:I5"/>
    <mergeCell ref="J5:J6"/>
    <mergeCell ref="K5:K6"/>
  </mergeCells>
  <pageMargins left="0" right="0" top="0.37" bottom="0.37" header="0.48" footer="0.196850393700787"/>
  <pageSetup paperSize="9" scale="86" fitToHeight="0" orientation="portrait" verticalDpi="300" r:id="rId1"/>
  <headerFooter>
    <oddFooter>&amp;C&amp;P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pageSetUpPr fitToPage="1"/>
  </sheetPr>
  <dimension ref="A1:R353"/>
  <sheetViews>
    <sheetView zoomScale="115" zoomScaleNormal="115" workbookViewId="0">
      <selection activeCell="O29" sqref="O29"/>
    </sheetView>
  </sheetViews>
  <sheetFormatPr defaultColWidth="9.28515625" defaultRowHeight="15" x14ac:dyDescent="0.25"/>
  <cols>
    <col min="1" max="1" width="4.7109375" style="8" customWidth="1"/>
    <col min="2" max="2" width="35.42578125" style="11" customWidth="1"/>
    <col min="3" max="3" width="12.7109375" style="68" customWidth="1"/>
    <col min="4" max="4" width="13.140625" style="68" customWidth="1"/>
    <col min="5" max="7" width="13.140625" style="68" hidden="1" customWidth="1"/>
    <col min="8" max="8" width="14.85546875" style="68" hidden="1" customWidth="1"/>
    <col min="9" max="9" width="13.140625" style="69" customWidth="1"/>
    <col min="10" max="10" width="12.7109375" style="69" customWidth="1"/>
    <col min="11" max="11" width="12.7109375" style="70" hidden="1" customWidth="1"/>
    <col min="12" max="12" width="12.85546875" style="70" customWidth="1"/>
    <col min="13" max="13" width="13.85546875" style="70" customWidth="1"/>
    <col min="14" max="14" width="19.28515625" style="70" customWidth="1"/>
    <col min="15" max="15" width="15.140625" style="8" customWidth="1"/>
    <col min="16" max="16" width="13.85546875" style="9" customWidth="1"/>
    <col min="17" max="17" width="13.7109375" style="9" customWidth="1"/>
    <col min="18" max="18" width="19.85546875" style="9" customWidth="1"/>
    <col min="19" max="20" width="9.28515625" style="8" customWidth="1"/>
    <col min="21" max="248" width="9.28515625" style="8"/>
    <col min="249" max="249" width="4.7109375" style="8" customWidth="1"/>
    <col min="250" max="250" width="35.42578125" style="8" customWidth="1"/>
    <col min="251" max="251" width="9.7109375" style="8" bestFit="1" customWidth="1"/>
    <col min="252" max="252" width="7.5703125" style="8" bestFit="1" customWidth="1"/>
    <col min="253" max="253" width="8.28515625" style="8" customWidth="1"/>
    <col min="254" max="254" width="9.42578125" style="8" customWidth="1"/>
    <col min="255" max="255" width="10.28515625" style="8" customWidth="1"/>
    <col min="256" max="256" width="9.140625" style="8" customWidth="1"/>
    <col min="257" max="257" width="8.85546875" style="8" customWidth="1"/>
    <col min="258" max="258" width="41.28515625" style="8" customWidth="1"/>
    <col min="259" max="259" width="27.85546875" style="8" customWidth="1"/>
    <col min="260" max="504" width="9.28515625" style="8"/>
    <col min="505" max="505" width="4.7109375" style="8" customWidth="1"/>
    <col min="506" max="506" width="35.42578125" style="8" customWidth="1"/>
    <col min="507" max="507" width="9.7109375" style="8" bestFit="1" customWidth="1"/>
    <col min="508" max="508" width="7.5703125" style="8" bestFit="1" customWidth="1"/>
    <col min="509" max="509" width="8.28515625" style="8" customWidth="1"/>
    <col min="510" max="510" width="9.42578125" style="8" customWidth="1"/>
    <col min="511" max="511" width="10.28515625" style="8" customWidth="1"/>
    <col min="512" max="512" width="9.140625" style="8" customWidth="1"/>
    <col min="513" max="513" width="8.85546875" style="8" customWidth="1"/>
    <col min="514" max="514" width="41.28515625" style="8" customWidth="1"/>
    <col min="515" max="515" width="27.85546875" style="8" customWidth="1"/>
    <col min="516" max="760" width="9.28515625" style="8"/>
    <col min="761" max="761" width="4.7109375" style="8" customWidth="1"/>
    <col min="762" max="762" width="35.42578125" style="8" customWidth="1"/>
    <col min="763" max="763" width="9.7109375" style="8" bestFit="1" customWidth="1"/>
    <col min="764" max="764" width="7.5703125" style="8" bestFit="1" customWidth="1"/>
    <col min="765" max="765" width="8.28515625" style="8" customWidth="1"/>
    <col min="766" max="766" width="9.42578125" style="8" customWidth="1"/>
    <col min="767" max="767" width="10.28515625" style="8" customWidth="1"/>
    <col min="768" max="768" width="9.140625" style="8" customWidth="1"/>
    <col min="769" max="769" width="8.85546875" style="8" customWidth="1"/>
    <col min="770" max="770" width="41.28515625" style="8" customWidth="1"/>
    <col min="771" max="771" width="27.85546875" style="8" customWidth="1"/>
    <col min="772" max="1016" width="9.28515625" style="8"/>
    <col min="1017" max="1017" width="4.7109375" style="8" customWidth="1"/>
    <col min="1018" max="1018" width="35.42578125" style="8" customWidth="1"/>
    <col min="1019" max="1019" width="9.7109375" style="8" bestFit="1" customWidth="1"/>
    <col min="1020" max="1020" width="7.5703125" style="8" bestFit="1" customWidth="1"/>
    <col min="1021" max="1021" width="8.28515625" style="8" customWidth="1"/>
    <col min="1022" max="1022" width="9.42578125" style="8" customWidth="1"/>
    <col min="1023" max="1023" width="10.28515625" style="8" customWidth="1"/>
    <col min="1024" max="1024" width="9.140625" style="8" customWidth="1"/>
    <col min="1025" max="1025" width="8.85546875" style="8" customWidth="1"/>
    <col min="1026" max="1026" width="41.28515625" style="8" customWidth="1"/>
    <col min="1027" max="1027" width="27.85546875" style="8" customWidth="1"/>
    <col min="1028" max="1272" width="9.28515625" style="8"/>
    <col min="1273" max="1273" width="4.7109375" style="8" customWidth="1"/>
    <col min="1274" max="1274" width="35.42578125" style="8" customWidth="1"/>
    <col min="1275" max="1275" width="9.7109375" style="8" bestFit="1" customWidth="1"/>
    <col min="1276" max="1276" width="7.5703125" style="8" bestFit="1" customWidth="1"/>
    <col min="1277" max="1277" width="8.28515625" style="8" customWidth="1"/>
    <col min="1278" max="1278" width="9.42578125" style="8" customWidth="1"/>
    <col min="1279" max="1279" width="10.28515625" style="8" customWidth="1"/>
    <col min="1280" max="1280" width="9.140625" style="8" customWidth="1"/>
    <col min="1281" max="1281" width="8.85546875" style="8" customWidth="1"/>
    <col min="1282" max="1282" width="41.28515625" style="8" customWidth="1"/>
    <col min="1283" max="1283" width="27.85546875" style="8" customWidth="1"/>
    <col min="1284" max="1528" width="9.28515625" style="8"/>
    <col min="1529" max="1529" width="4.7109375" style="8" customWidth="1"/>
    <col min="1530" max="1530" width="35.42578125" style="8" customWidth="1"/>
    <col min="1531" max="1531" width="9.7109375" style="8" bestFit="1" customWidth="1"/>
    <col min="1532" max="1532" width="7.5703125" style="8" bestFit="1" customWidth="1"/>
    <col min="1533" max="1533" width="8.28515625" style="8" customWidth="1"/>
    <col min="1534" max="1534" width="9.42578125" style="8" customWidth="1"/>
    <col min="1535" max="1535" width="10.28515625" style="8" customWidth="1"/>
    <col min="1536" max="1536" width="9.140625" style="8" customWidth="1"/>
    <col min="1537" max="1537" width="8.85546875" style="8" customWidth="1"/>
    <col min="1538" max="1538" width="41.28515625" style="8" customWidth="1"/>
    <col min="1539" max="1539" width="27.85546875" style="8" customWidth="1"/>
    <col min="1540" max="1784" width="9.28515625" style="8"/>
    <col min="1785" max="1785" width="4.7109375" style="8" customWidth="1"/>
    <col min="1786" max="1786" width="35.42578125" style="8" customWidth="1"/>
    <col min="1787" max="1787" width="9.7109375" style="8" bestFit="1" customWidth="1"/>
    <col min="1788" max="1788" width="7.5703125" style="8" bestFit="1" customWidth="1"/>
    <col min="1789" max="1789" width="8.28515625" style="8" customWidth="1"/>
    <col min="1790" max="1790" width="9.42578125" style="8" customWidth="1"/>
    <col min="1791" max="1791" width="10.28515625" style="8" customWidth="1"/>
    <col min="1792" max="1792" width="9.140625" style="8" customWidth="1"/>
    <col min="1793" max="1793" width="8.85546875" style="8" customWidth="1"/>
    <col min="1794" max="1794" width="41.28515625" style="8" customWidth="1"/>
    <col min="1795" max="1795" width="27.85546875" style="8" customWidth="1"/>
    <col min="1796" max="2040" width="9.28515625" style="8"/>
    <col min="2041" max="2041" width="4.7109375" style="8" customWidth="1"/>
    <col min="2042" max="2042" width="35.42578125" style="8" customWidth="1"/>
    <col min="2043" max="2043" width="9.7109375" style="8" bestFit="1" customWidth="1"/>
    <col min="2044" max="2044" width="7.5703125" style="8" bestFit="1" customWidth="1"/>
    <col min="2045" max="2045" width="8.28515625" style="8" customWidth="1"/>
    <col min="2046" max="2046" width="9.42578125" style="8" customWidth="1"/>
    <col min="2047" max="2047" width="10.28515625" style="8" customWidth="1"/>
    <col min="2048" max="2048" width="9.140625" style="8" customWidth="1"/>
    <col min="2049" max="2049" width="8.85546875" style="8" customWidth="1"/>
    <col min="2050" max="2050" width="41.28515625" style="8" customWidth="1"/>
    <col min="2051" max="2051" width="27.85546875" style="8" customWidth="1"/>
    <col min="2052" max="2296" width="9.28515625" style="8"/>
    <col min="2297" max="2297" width="4.7109375" style="8" customWidth="1"/>
    <col min="2298" max="2298" width="35.42578125" style="8" customWidth="1"/>
    <col min="2299" max="2299" width="9.7109375" style="8" bestFit="1" customWidth="1"/>
    <col min="2300" max="2300" width="7.5703125" style="8" bestFit="1" customWidth="1"/>
    <col min="2301" max="2301" width="8.28515625" style="8" customWidth="1"/>
    <col min="2302" max="2302" width="9.42578125" style="8" customWidth="1"/>
    <col min="2303" max="2303" width="10.28515625" style="8" customWidth="1"/>
    <col min="2304" max="2304" width="9.140625" style="8" customWidth="1"/>
    <col min="2305" max="2305" width="8.85546875" style="8" customWidth="1"/>
    <col min="2306" max="2306" width="41.28515625" style="8" customWidth="1"/>
    <col min="2307" max="2307" width="27.85546875" style="8" customWidth="1"/>
    <col min="2308" max="2552" width="9.28515625" style="8"/>
    <col min="2553" max="2553" width="4.7109375" style="8" customWidth="1"/>
    <col min="2554" max="2554" width="35.42578125" style="8" customWidth="1"/>
    <col min="2555" max="2555" width="9.7109375" style="8" bestFit="1" customWidth="1"/>
    <col min="2556" max="2556" width="7.5703125" style="8" bestFit="1" customWidth="1"/>
    <col min="2557" max="2557" width="8.28515625" style="8" customWidth="1"/>
    <col min="2558" max="2558" width="9.42578125" style="8" customWidth="1"/>
    <col min="2559" max="2559" width="10.28515625" style="8" customWidth="1"/>
    <col min="2560" max="2560" width="9.140625" style="8" customWidth="1"/>
    <col min="2561" max="2561" width="8.85546875" style="8" customWidth="1"/>
    <col min="2562" max="2562" width="41.28515625" style="8" customWidth="1"/>
    <col min="2563" max="2563" width="27.85546875" style="8" customWidth="1"/>
    <col min="2564" max="2808" width="9.28515625" style="8"/>
    <col min="2809" max="2809" width="4.7109375" style="8" customWidth="1"/>
    <col min="2810" max="2810" width="35.42578125" style="8" customWidth="1"/>
    <col min="2811" max="2811" width="9.7109375" style="8" bestFit="1" customWidth="1"/>
    <col min="2812" max="2812" width="7.5703125" style="8" bestFit="1" customWidth="1"/>
    <col min="2813" max="2813" width="8.28515625" style="8" customWidth="1"/>
    <col min="2814" max="2814" width="9.42578125" style="8" customWidth="1"/>
    <col min="2815" max="2815" width="10.28515625" style="8" customWidth="1"/>
    <col min="2816" max="2816" width="9.140625" style="8" customWidth="1"/>
    <col min="2817" max="2817" width="8.85546875" style="8" customWidth="1"/>
    <col min="2818" max="2818" width="41.28515625" style="8" customWidth="1"/>
    <col min="2819" max="2819" width="27.85546875" style="8" customWidth="1"/>
    <col min="2820" max="3064" width="9.28515625" style="8"/>
    <col min="3065" max="3065" width="4.7109375" style="8" customWidth="1"/>
    <col min="3066" max="3066" width="35.42578125" style="8" customWidth="1"/>
    <col min="3067" max="3067" width="9.7109375" style="8" bestFit="1" customWidth="1"/>
    <col min="3068" max="3068" width="7.5703125" style="8" bestFit="1" customWidth="1"/>
    <col min="3069" max="3069" width="8.28515625" style="8" customWidth="1"/>
    <col min="3070" max="3070" width="9.42578125" style="8" customWidth="1"/>
    <col min="3071" max="3071" width="10.28515625" style="8" customWidth="1"/>
    <col min="3072" max="3072" width="9.140625" style="8" customWidth="1"/>
    <col min="3073" max="3073" width="8.85546875" style="8" customWidth="1"/>
    <col min="3074" max="3074" width="41.28515625" style="8" customWidth="1"/>
    <col min="3075" max="3075" width="27.85546875" style="8" customWidth="1"/>
    <col min="3076" max="3320" width="9.28515625" style="8"/>
    <col min="3321" max="3321" width="4.7109375" style="8" customWidth="1"/>
    <col min="3322" max="3322" width="35.42578125" style="8" customWidth="1"/>
    <col min="3323" max="3323" width="9.7109375" style="8" bestFit="1" customWidth="1"/>
    <col min="3324" max="3324" width="7.5703125" style="8" bestFit="1" customWidth="1"/>
    <col min="3325" max="3325" width="8.28515625" style="8" customWidth="1"/>
    <col min="3326" max="3326" width="9.42578125" style="8" customWidth="1"/>
    <col min="3327" max="3327" width="10.28515625" style="8" customWidth="1"/>
    <col min="3328" max="3328" width="9.140625" style="8" customWidth="1"/>
    <col min="3329" max="3329" width="8.85546875" style="8" customWidth="1"/>
    <col min="3330" max="3330" width="41.28515625" style="8" customWidth="1"/>
    <col min="3331" max="3331" width="27.85546875" style="8" customWidth="1"/>
    <col min="3332" max="3576" width="9.28515625" style="8"/>
    <col min="3577" max="3577" width="4.7109375" style="8" customWidth="1"/>
    <col min="3578" max="3578" width="35.42578125" style="8" customWidth="1"/>
    <col min="3579" max="3579" width="9.7109375" style="8" bestFit="1" customWidth="1"/>
    <col min="3580" max="3580" width="7.5703125" style="8" bestFit="1" customWidth="1"/>
    <col min="3581" max="3581" width="8.28515625" style="8" customWidth="1"/>
    <col min="3582" max="3582" width="9.42578125" style="8" customWidth="1"/>
    <col min="3583" max="3583" width="10.28515625" style="8" customWidth="1"/>
    <col min="3584" max="3584" width="9.140625" style="8" customWidth="1"/>
    <col min="3585" max="3585" width="8.85546875" style="8" customWidth="1"/>
    <col min="3586" max="3586" width="41.28515625" style="8" customWidth="1"/>
    <col min="3587" max="3587" width="27.85546875" style="8" customWidth="1"/>
    <col min="3588" max="3832" width="9.28515625" style="8"/>
    <col min="3833" max="3833" width="4.7109375" style="8" customWidth="1"/>
    <col min="3834" max="3834" width="35.42578125" style="8" customWidth="1"/>
    <col min="3835" max="3835" width="9.7109375" style="8" bestFit="1" customWidth="1"/>
    <col min="3836" max="3836" width="7.5703125" style="8" bestFit="1" customWidth="1"/>
    <col min="3837" max="3837" width="8.28515625" style="8" customWidth="1"/>
    <col min="3838" max="3838" width="9.42578125" style="8" customWidth="1"/>
    <col min="3839" max="3839" width="10.28515625" style="8" customWidth="1"/>
    <col min="3840" max="3840" width="9.140625" style="8" customWidth="1"/>
    <col min="3841" max="3841" width="8.85546875" style="8" customWidth="1"/>
    <col min="3842" max="3842" width="41.28515625" style="8" customWidth="1"/>
    <col min="3843" max="3843" width="27.85546875" style="8" customWidth="1"/>
    <col min="3844" max="4088" width="9.28515625" style="8"/>
    <col min="4089" max="4089" width="4.7109375" style="8" customWidth="1"/>
    <col min="4090" max="4090" width="35.42578125" style="8" customWidth="1"/>
    <col min="4091" max="4091" width="9.7109375" style="8" bestFit="1" customWidth="1"/>
    <col min="4092" max="4092" width="7.5703125" style="8" bestFit="1" customWidth="1"/>
    <col min="4093" max="4093" width="8.28515625" style="8" customWidth="1"/>
    <col min="4094" max="4094" width="9.42578125" style="8" customWidth="1"/>
    <col min="4095" max="4095" width="10.28515625" style="8" customWidth="1"/>
    <col min="4096" max="4096" width="9.140625" style="8" customWidth="1"/>
    <col min="4097" max="4097" width="8.85546875" style="8" customWidth="1"/>
    <col min="4098" max="4098" width="41.28515625" style="8" customWidth="1"/>
    <col min="4099" max="4099" width="27.85546875" style="8" customWidth="1"/>
    <col min="4100" max="4344" width="9.28515625" style="8"/>
    <col min="4345" max="4345" width="4.7109375" style="8" customWidth="1"/>
    <col min="4346" max="4346" width="35.42578125" style="8" customWidth="1"/>
    <col min="4347" max="4347" width="9.7109375" style="8" bestFit="1" customWidth="1"/>
    <col min="4348" max="4348" width="7.5703125" style="8" bestFit="1" customWidth="1"/>
    <col min="4349" max="4349" width="8.28515625" style="8" customWidth="1"/>
    <col min="4350" max="4350" width="9.42578125" style="8" customWidth="1"/>
    <col min="4351" max="4351" width="10.28515625" style="8" customWidth="1"/>
    <col min="4352" max="4352" width="9.140625" style="8" customWidth="1"/>
    <col min="4353" max="4353" width="8.85546875" style="8" customWidth="1"/>
    <col min="4354" max="4354" width="41.28515625" style="8" customWidth="1"/>
    <col min="4355" max="4355" width="27.85546875" style="8" customWidth="1"/>
    <col min="4356" max="4600" width="9.28515625" style="8"/>
    <col min="4601" max="4601" width="4.7109375" style="8" customWidth="1"/>
    <col min="4602" max="4602" width="35.42578125" style="8" customWidth="1"/>
    <col min="4603" max="4603" width="9.7109375" style="8" bestFit="1" customWidth="1"/>
    <col min="4604" max="4604" width="7.5703125" style="8" bestFit="1" customWidth="1"/>
    <col min="4605" max="4605" width="8.28515625" style="8" customWidth="1"/>
    <col min="4606" max="4606" width="9.42578125" style="8" customWidth="1"/>
    <col min="4607" max="4607" width="10.28515625" style="8" customWidth="1"/>
    <col min="4608" max="4608" width="9.140625" style="8" customWidth="1"/>
    <col min="4609" max="4609" width="8.85546875" style="8" customWidth="1"/>
    <col min="4610" max="4610" width="41.28515625" style="8" customWidth="1"/>
    <col min="4611" max="4611" width="27.85546875" style="8" customWidth="1"/>
    <col min="4612" max="4856" width="9.28515625" style="8"/>
    <col min="4857" max="4857" width="4.7109375" style="8" customWidth="1"/>
    <col min="4858" max="4858" width="35.42578125" style="8" customWidth="1"/>
    <col min="4859" max="4859" width="9.7109375" style="8" bestFit="1" customWidth="1"/>
    <col min="4860" max="4860" width="7.5703125" style="8" bestFit="1" customWidth="1"/>
    <col min="4861" max="4861" width="8.28515625" style="8" customWidth="1"/>
    <col min="4862" max="4862" width="9.42578125" style="8" customWidth="1"/>
    <col min="4863" max="4863" width="10.28515625" style="8" customWidth="1"/>
    <col min="4864" max="4864" width="9.140625" style="8" customWidth="1"/>
    <col min="4865" max="4865" width="8.85546875" style="8" customWidth="1"/>
    <col min="4866" max="4866" width="41.28515625" style="8" customWidth="1"/>
    <col min="4867" max="4867" width="27.85546875" style="8" customWidth="1"/>
    <col min="4868" max="5112" width="9.28515625" style="8"/>
    <col min="5113" max="5113" width="4.7109375" style="8" customWidth="1"/>
    <col min="5114" max="5114" width="35.42578125" style="8" customWidth="1"/>
    <col min="5115" max="5115" width="9.7109375" style="8" bestFit="1" customWidth="1"/>
    <col min="5116" max="5116" width="7.5703125" style="8" bestFit="1" customWidth="1"/>
    <col min="5117" max="5117" width="8.28515625" style="8" customWidth="1"/>
    <col min="5118" max="5118" width="9.42578125" style="8" customWidth="1"/>
    <col min="5119" max="5119" width="10.28515625" style="8" customWidth="1"/>
    <col min="5120" max="5120" width="9.140625" style="8" customWidth="1"/>
    <col min="5121" max="5121" width="8.85546875" style="8" customWidth="1"/>
    <col min="5122" max="5122" width="41.28515625" style="8" customWidth="1"/>
    <col min="5123" max="5123" width="27.85546875" style="8" customWidth="1"/>
    <col min="5124" max="5368" width="9.28515625" style="8"/>
    <col min="5369" max="5369" width="4.7109375" style="8" customWidth="1"/>
    <col min="5370" max="5370" width="35.42578125" style="8" customWidth="1"/>
    <col min="5371" max="5371" width="9.7109375" style="8" bestFit="1" customWidth="1"/>
    <col min="5372" max="5372" width="7.5703125" style="8" bestFit="1" customWidth="1"/>
    <col min="5373" max="5373" width="8.28515625" style="8" customWidth="1"/>
    <col min="5374" max="5374" width="9.42578125" style="8" customWidth="1"/>
    <col min="5375" max="5375" width="10.28515625" style="8" customWidth="1"/>
    <col min="5376" max="5376" width="9.140625" style="8" customWidth="1"/>
    <col min="5377" max="5377" width="8.85546875" style="8" customWidth="1"/>
    <col min="5378" max="5378" width="41.28515625" style="8" customWidth="1"/>
    <col min="5379" max="5379" width="27.85546875" style="8" customWidth="1"/>
    <col min="5380" max="5624" width="9.28515625" style="8"/>
    <col min="5625" max="5625" width="4.7109375" style="8" customWidth="1"/>
    <col min="5626" max="5626" width="35.42578125" style="8" customWidth="1"/>
    <col min="5627" max="5627" width="9.7109375" style="8" bestFit="1" customWidth="1"/>
    <col min="5628" max="5628" width="7.5703125" style="8" bestFit="1" customWidth="1"/>
    <col min="5629" max="5629" width="8.28515625" style="8" customWidth="1"/>
    <col min="5630" max="5630" width="9.42578125" style="8" customWidth="1"/>
    <col min="5631" max="5631" width="10.28515625" style="8" customWidth="1"/>
    <col min="5632" max="5632" width="9.140625" style="8" customWidth="1"/>
    <col min="5633" max="5633" width="8.85546875" style="8" customWidth="1"/>
    <col min="5634" max="5634" width="41.28515625" style="8" customWidth="1"/>
    <col min="5635" max="5635" width="27.85546875" style="8" customWidth="1"/>
    <col min="5636" max="5880" width="9.28515625" style="8"/>
    <col min="5881" max="5881" width="4.7109375" style="8" customWidth="1"/>
    <col min="5882" max="5882" width="35.42578125" style="8" customWidth="1"/>
    <col min="5883" max="5883" width="9.7109375" style="8" bestFit="1" customWidth="1"/>
    <col min="5884" max="5884" width="7.5703125" style="8" bestFit="1" customWidth="1"/>
    <col min="5885" max="5885" width="8.28515625" style="8" customWidth="1"/>
    <col min="5886" max="5886" width="9.42578125" style="8" customWidth="1"/>
    <col min="5887" max="5887" width="10.28515625" style="8" customWidth="1"/>
    <col min="5888" max="5888" width="9.140625" style="8" customWidth="1"/>
    <col min="5889" max="5889" width="8.85546875" style="8" customWidth="1"/>
    <col min="5890" max="5890" width="41.28515625" style="8" customWidth="1"/>
    <col min="5891" max="5891" width="27.85546875" style="8" customWidth="1"/>
    <col min="5892" max="6136" width="9.28515625" style="8"/>
    <col min="6137" max="6137" width="4.7109375" style="8" customWidth="1"/>
    <col min="6138" max="6138" width="35.42578125" style="8" customWidth="1"/>
    <col min="6139" max="6139" width="9.7109375" style="8" bestFit="1" customWidth="1"/>
    <col min="6140" max="6140" width="7.5703125" style="8" bestFit="1" customWidth="1"/>
    <col min="6141" max="6141" width="8.28515625" style="8" customWidth="1"/>
    <col min="6142" max="6142" width="9.42578125" style="8" customWidth="1"/>
    <col min="6143" max="6143" width="10.28515625" style="8" customWidth="1"/>
    <col min="6144" max="6144" width="9.140625" style="8" customWidth="1"/>
    <col min="6145" max="6145" width="8.85546875" style="8" customWidth="1"/>
    <col min="6146" max="6146" width="41.28515625" style="8" customWidth="1"/>
    <col min="6147" max="6147" width="27.85546875" style="8" customWidth="1"/>
    <col min="6148" max="6392" width="9.28515625" style="8"/>
    <col min="6393" max="6393" width="4.7109375" style="8" customWidth="1"/>
    <col min="6394" max="6394" width="35.42578125" style="8" customWidth="1"/>
    <col min="6395" max="6395" width="9.7109375" style="8" bestFit="1" customWidth="1"/>
    <col min="6396" max="6396" width="7.5703125" style="8" bestFit="1" customWidth="1"/>
    <col min="6397" max="6397" width="8.28515625" style="8" customWidth="1"/>
    <col min="6398" max="6398" width="9.42578125" style="8" customWidth="1"/>
    <col min="6399" max="6399" width="10.28515625" style="8" customWidth="1"/>
    <col min="6400" max="6400" width="9.140625" style="8" customWidth="1"/>
    <col min="6401" max="6401" width="8.85546875" style="8" customWidth="1"/>
    <col min="6402" max="6402" width="41.28515625" style="8" customWidth="1"/>
    <col min="6403" max="6403" width="27.85546875" style="8" customWidth="1"/>
    <col min="6404" max="6648" width="9.28515625" style="8"/>
    <col min="6649" max="6649" width="4.7109375" style="8" customWidth="1"/>
    <col min="6650" max="6650" width="35.42578125" style="8" customWidth="1"/>
    <col min="6651" max="6651" width="9.7109375" style="8" bestFit="1" customWidth="1"/>
    <col min="6652" max="6652" width="7.5703125" style="8" bestFit="1" customWidth="1"/>
    <col min="6653" max="6653" width="8.28515625" style="8" customWidth="1"/>
    <col min="6654" max="6654" width="9.42578125" style="8" customWidth="1"/>
    <col min="6655" max="6655" width="10.28515625" style="8" customWidth="1"/>
    <col min="6656" max="6656" width="9.140625" style="8" customWidth="1"/>
    <col min="6657" max="6657" width="8.85546875" style="8" customWidth="1"/>
    <col min="6658" max="6658" width="41.28515625" style="8" customWidth="1"/>
    <col min="6659" max="6659" width="27.85546875" style="8" customWidth="1"/>
    <col min="6660" max="6904" width="9.28515625" style="8"/>
    <col min="6905" max="6905" width="4.7109375" style="8" customWidth="1"/>
    <col min="6906" max="6906" width="35.42578125" style="8" customWidth="1"/>
    <col min="6907" max="6907" width="9.7109375" style="8" bestFit="1" customWidth="1"/>
    <col min="6908" max="6908" width="7.5703125" style="8" bestFit="1" customWidth="1"/>
    <col min="6909" max="6909" width="8.28515625" style="8" customWidth="1"/>
    <col min="6910" max="6910" width="9.42578125" style="8" customWidth="1"/>
    <col min="6911" max="6911" width="10.28515625" style="8" customWidth="1"/>
    <col min="6912" max="6912" width="9.140625" style="8" customWidth="1"/>
    <col min="6913" max="6913" width="8.85546875" style="8" customWidth="1"/>
    <col min="6914" max="6914" width="41.28515625" style="8" customWidth="1"/>
    <col min="6915" max="6915" width="27.85546875" style="8" customWidth="1"/>
    <col min="6916" max="7160" width="9.28515625" style="8"/>
    <col min="7161" max="7161" width="4.7109375" style="8" customWidth="1"/>
    <col min="7162" max="7162" width="35.42578125" style="8" customWidth="1"/>
    <col min="7163" max="7163" width="9.7109375" style="8" bestFit="1" customWidth="1"/>
    <col min="7164" max="7164" width="7.5703125" style="8" bestFit="1" customWidth="1"/>
    <col min="7165" max="7165" width="8.28515625" style="8" customWidth="1"/>
    <col min="7166" max="7166" width="9.42578125" style="8" customWidth="1"/>
    <col min="7167" max="7167" width="10.28515625" style="8" customWidth="1"/>
    <col min="7168" max="7168" width="9.140625" style="8" customWidth="1"/>
    <col min="7169" max="7169" width="8.85546875" style="8" customWidth="1"/>
    <col min="7170" max="7170" width="41.28515625" style="8" customWidth="1"/>
    <col min="7171" max="7171" width="27.85546875" style="8" customWidth="1"/>
    <col min="7172" max="7416" width="9.28515625" style="8"/>
    <col min="7417" max="7417" width="4.7109375" style="8" customWidth="1"/>
    <col min="7418" max="7418" width="35.42578125" style="8" customWidth="1"/>
    <col min="7419" max="7419" width="9.7109375" style="8" bestFit="1" customWidth="1"/>
    <col min="7420" max="7420" width="7.5703125" style="8" bestFit="1" customWidth="1"/>
    <col min="7421" max="7421" width="8.28515625" style="8" customWidth="1"/>
    <col min="7422" max="7422" width="9.42578125" style="8" customWidth="1"/>
    <col min="7423" max="7423" width="10.28515625" style="8" customWidth="1"/>
    <col min="7424" max="7424" width="9.140625" style="8" customWidth="1"/>
    <col min="7425" max="7425" width="8.85546875" style="8" customWidth="1"/>
    <col min="7426" max="7426" width="41.28515625" style="8" customWidth="1"/>
    <col min="7427" max="7427" width="27.85546875" style="8" customWidth="1"/>
    <col min="7428" max="7672" width="9.28515625" style="8"/>
    <col min="7673" max="7673" width="4.7109375" style="8" customWidth="1"/>
    <col min="7674" max="7674" width="35.42578125" style="8" customWidth="1"/>
    <col min="7675" max="7675" width="9.7109375" style="8" bestFit="1" customWidth="1"/>
    <col min="7676" max="7676" width="7.5703125" style="8" bestFit="1" customWidth="1"/>
    <col min="7677" max="7677" width="8.28515625" style="8" customWidth="1"/>
    <col min="7678" max="7678" width="9.42578125" style="8" customWidth="1"/>
    <col min="7679" max="7679" width="10.28515625" style="8" customWidth="1"/>
    <col min="7680" max="7680" width="9.140625" style="8" customWidth="1"/>
    <col min="7681" max="7681" width="8.85546875" style="8" customWidth="1"/>
    <col min="7682" max="7682" width="41.28515625" style="8" customWidth="1"/>
    <col min="7683" max="7683" width="27.85546875" style="8" customWidth="1"/>
    <col min="7684" max="7928" width="9.28515625" style="8"/>
    <col min="7929" max="7929" width="4.7109375" style="8" customWidth="1"/>
    <col min="7930" max="7930" width="35.42578125" style="8" customWidth="1"/>
    <col min="7931" max="7931" width="9.7109375" style="8" bestFit="1" customWidth="1"/>
    <col min="7932" max="7932" width="7.5703125" style="8" bestFit="1" customWidth="1"/>
    <col min="7933" max="7933" width="8.28515625" style="8" customWidth="1"/>
    <col min="7934" max="7934" width="9.42578125" style="8" customWidth="1"/>
    <col min="7935" max="7935" width="10.28515625" style="8" customWidth="1"/>
    <col min="7936" max="7936" width="9.140625" style="8" customWidth="1"/>
    <col min="7937" max="7937" width="8.85546875" style="8" customWidth="1"/>
    <col min="7938" max="7938" width="41.28515625" style="8" customWidth="1"/>
    <col min="7939" max="7939" width="27.85546875" style="8" customWidth="1"/>
    <col min="7940" max="8184" width="9.28515625" style="8"/>
    <col min="8185" max="8185" width="4.7109375" style="8" customWidth="1"/>
    <col min="8186" max="8186" width="35.42578125" style="8" customWidth="1"/>
    <col min="8187" max="8187" width="9.7109375" style="8" bestFit="1" customWidth="1"/>
    <col min="8188" max="8188" width="7.5703125" style="8" bestFit="1" customWidth="1"/>
    <col min="8189" max="8189" width="8.28515625" style="8" customWidth="1"/>
    <col min="8190" max="8190" width="9.42578125" style="8" customWidth="1"/>
    <col min="8191" max="8191" width="10.28515625" style="8" customWidth="1"/>
    <col min="8192" max="8192" width="9.140625" style="8" customWidth="1"/>
    <col min="8193" max="8193" width="8.85546875" style="8" customWidth="1"/>
    <col min="8194" max="8194" width="41.28515625" style="8" customWidth="1"/>
    <col min="8195" max="8195" width="27.85546875" style="8" customWidth="1"/>
    <col min="8196" max="8440" width="9.28515625" style="8"/>
    <col min="8441" max="8441" width="4.7109375" style="8" customWidth="1"/>
    <col min="8442" max="8442" width="35.42578125" style="8" customWidth="1"/>
    <col min="8443" max="8443" width="9.7109375" style="8" bestFit="1" customWidth="1"/>
    <col min="8444" max="8444" width="7.5703125" style="8" bestFit="1" customWidth="1"/>
    <col min="8445" max="8445" width="8.28515625" style="8" customWidth="1"/>
    <col min="8446" max="8446" width="9.42578125" style="8" customWidth="1"/>
    <col min="8447" max="8447" width="10.28515625" style="8" customWidth="1"/>
    <col min="8448" max="8448" width="9.140625" style="8" customWidth="1"/>
    <col min="8449" max="8449" width="8.85546875" style="8" customWidth="1"/>
    <col min="8450" max="8450" width="41.28515625" style="8" customWidth="1"/>
    <col min="8451" max="8451" width="27.85546875" style="8" customWidth="1"/>
    <col min="8452" max="8696" width="9.28515625" style="8"/>
    <col min="8697" max="8697" width="4.7109375" style="8" customWidth="1"/>
    <col min="8698" max="8698" width="35.42578125" style="8" customWidth="1"/>
    <col min="8699" max="8699" width="9.7109375" style="8" bestFit="1" customWidth="1"/>
    <col min="8700" max="8700" width="7.5703125" style="8" bestFit="1" customWidth="1"/>
    <col min="8701" max="8701" width="8.28515625" style="8" customWidth="1"/>
    <col min="8702" max="8702" width="9.42578125" style="8" customWidth="1"/>
    <col min="8703" max="8703" width="10.28515625" style="8" customWidth="1"/>
    <col min="8704" max="8704" width="9.140625" style="8" customWidth="1"/>
    <col min="8705" max="8705" width="8.85546875" style="8" customWidth="1"/>
    <col min="8706" max="8706" width="41.28515625" style="8" customWidth="1"/>
    <col min="8707" max="8707" width="27.85546875" style="8" customWidth="1"/>
    <col min="8708" max="8952" width="9.28515625" style="8"/>
    <col min="8953" max="8953" width="4.7109375" style="8" customWidth="1"/>
    <col min="8954" max="8954" width="35.42578125" style="8" customWidth="1"/>
    <col min="8955" max="8955" width="9.7109375" style="8" bestFit="1" customWidth="1"/>
    <col min="8956" max="8956" width="7.5703125" style="8" bestFit="1" customWidth="1"/>
    <col min="8957" max="8957" width="8.28515625" style="8" customWidth="1"/>
    <col min="8958" max="8958" width="9.42578125" style="8" customWidth="1"/>
    <col min="8959" max="8959" width="10.28515625" style="8" customWidth="1"/>
    <col min="8960" max="8960" width="9.140625" style="8" customWidth="1"/>
    <col min="8961" max="8961" width="8.85546875" style="8" customWidth="1"/>
    <col min="8962" max="8962" width="41.28515625" style="8" customWidth="1"/>
    <col min="8963" max="8963" width="27.85546875" style="8" customWidth="1"/>
    <col min="8964" max="9208" width="9.28515625" style="8"/>
    <col min="9209" max="9209" width="4.7109375" style="8" customWidth="1"/>
    <col min="9210" max="9210" width="35.42578125" style="8" customWidth="1"/>
    <col min="9211" max="9211" width="9.7109375" style="8" bestFit="1" customWidth="1"/>
    <col min="9212" max="9212" width="7.5703125" style="8" bestFit="1" customWidth="1"/>
    <col min="9213" max="9213" width="8.28515625" style="8" customWidth="1"/>
    <col min="9214" max="9214" width="9.42578125" style="8" customWidth="1"/>
    <col min="9215" max="9215" width="10.28515625" style="8" customWidth="1"/>
    <col min="9216" max="9216" width="9.140625" style="8" customWidth="1"/>
    <col min="9217" max="9217" width="8.85546875" style="8" customWidth="1"/>
    <col min="9218" max="9218" width="41.28515625" style="8" customWidth="1"/>
    <col min="9219" max="9219" width="27.85546875" style="8" customWidth="1"/>
    <col min="9220" max="9464" width="9.28515625" style="8"/>
    <col min="9465" max="9465" width="4.7109375" style="8" customWidth="1"/>
    <col min="9466" max="9466" width="35.42578125" style="8" customWidth="1"/>
    <col min="9467" max="9467" width="9.7109375" style="8" bestFit="1" customWidth="1"/>
    <col min="9468" max="9468" width="7.5703125" style="8" bestFit="1" customWidth="1"/>
    <col min="9469" max="9469" width="8.28515625" style="8" customWidth="1"/>
    <col min="9470" max="9470" width="9.42578125" style="8" customWidth="1"/>
    <col min="9471" max="9471" width="10.28515625" style="8" customWidth="1"/>
    <col min="9472" max="9472" width="9.140625" style="8" customWidth="1"/>
    <col min="9473" max="9473" width="8.85546875" style="8" customWidth="1"/>
    <col min="9474" max="9474" width="41.28515625" style="8" customWidth="1"/>
    <col min="9475" max="9475" width="27.85546875" style="8" customWidth="1"/>
    <col min="9476" max="9720" width="9.28515625" style="8"/>
    <col min="9721" max="9721" width="4.7109375" style="8" customWidth="1"/>
    <col min="9722" max="9722" width="35.42578125" style="8" customWidth="1"/>
    <col min="9723" max="9723" width="9.7109375" style="8" bestFit="1" customWidth="1"/>
    <col min="9724" max="9724" width="7.5703125" style="8" bestFit="1" customWidth="1"/>
    <col min="9725" max="9725" width="8.28515625" style="8" customWidth="1"/>
    <col min="9726" max="9726" width="9.42578125" style="8" customWidth="1"/>
    <col min="9727" max="9727" width="10.28515625" style="8" customWidth="1"/>
    <col min="9728" max="9728" width="9.140625" style="8" customWidth="1"/>
    <col min="9729" max="9729" width="8.85546875" style="8" customWidth="1"/>
    <col min="9730" max="9730" width="41.28515625" style="8" customWidth="1"/>
    <col min="9731" max="9731" width="27.85546875" style="8" customWidth="1"/>
    <col min="9732" max="9976" width="9.28515625" style="8"/>
    <col min="9977" max="9977" width="4.7109375" style="8" customWidth="1"/>
    <col min="9978" max="9978" width="35.42578125" style="8" customWidth="1"/>
    <col min="9979" max="9979" width="9.7109375" style="8" bestFit="1" customWidth="1"/>
    <col min="9980" max="9980" width="7.5703125" style="8" bestFit="1" customWidth="1"/>
    <col min="9981" max="9981" width="8.28515625" style="8" customWidth="1"/>
    <col min="9982" max="9982" width="9.42578125" style="8" customWidth="1"/>
    <col min="9983" max="9983" width="10.28515625" style="8" customWidth="1"/>
    <col min="9984" max="9984" width="9.140625" style="8" customWidth="1"/>
    <col min="9985" max="9985" width="8.85546875" style="8" customWidth="1"/>
    <col min="9986" max="9986" width="41.28515625" style="8" customWidth="1"/>
    <col min="9987" max="9987" width="27.85546875" style="8" customWidth="1"/>
    <col min="9988" max="10232" width="9.28515625" style="8"/>
    <col min="10233" max="10233" width="4.7109375" style="8" customWidth="1"/>
    <col min="10234" max="10234" width="35.42578125" style="8" customWidth="1"/>
    <col min="10235" max="10235" width="9.7109375" style="8" bestFit="1" customWidth="1"/>
    <col min="10236" max="10236" width="7.5703125" style="8" bestFit="1" customWidth="1"/>
    <col min="10237" max="10237" width="8.28515625" style="8" customWidth="1"/>
    <col min="10238" max="10238" width="9.42578125" style="8" customWidth="1"/>
    <col min="10239" max="10239" width="10.28515625" style="8" customWidth="1"/>
    <col min="10240" max="10240" width="9.140625" style="8" customWidth="1"/>
    <col min="10241" max="10241" width="8.85546875" style="8" customWidth="1"/>
    <col min="10242" max="10242" width="41.28515625" style="8" customWidth="1"/>
    <col min="10243" max="10243" width="27.85546875" style="8" customWidth="1"/>
    <col min="10244" max="10488" width="9.28515625" style="8"/>
    <col min="10489" max="10489" width="4.7109375" style="8" customWidth="1"/>
    <col min="10490" max="10490" width="35.42578125" style="8" customWidth="1"/>
    <col min="10491" max="10491" width="9.7109375" style="8" bestFit="1" customWidth="1"/>
    <col min="10492" max="10492" width="7.5703125" style="8" bestFit="1" customWidth="1"/>
    <col min="10493" max="10493" width="8.28515625" style="8" customWidth="1"/>
    <col min="10494" max="10494" width="9.42578125" style="8" customWidth="1"/>
    <col min="10495" max="10495" width="10.28515625" style="8" customWidth="1"/>
    <col min="10496" max="10496" width="9.140625" style="8" customWidth="1"/>
    <col min="10497" max="10497" width="8.85546875" style="8" customWidth="1"/>
    <col min="10498" max="10498" width="41.28515625" style="8" customWidth="1"/>
    <col min="10499" max="10499" width="27.85546875" style="8" customWidth="1"/>
    <col min="10500" max="10744" width="9.28515625" style="8"/>
    <col min="10745" max="10745" width="4.7109375" style="8" customWidth="1"/>
    <col min="10746" max="10746" width="35.42578125" style="8" customWidth="1"/>
    <col min="10747" max="10747" width="9.7109375" style="8" bestFit="1" customWidth="1"/>
    <col min="10748" max="10748" width="7.5703125" style="8" bestFit="1" customWidth="1"/>
    <col min="10749" max="10749" width="8.28515625" style="8" customWidth="1"/>
    <col min="10750" max="10750" width="9.42578125" style="8" customWidth="1"/>
    <col min="10751" max="10751" width="10.28515625" style="8" customWidth="1"/>
    <col min="10752" max="10752" width="9.140625" style="8" customWidth="1"/>
    <col min="10753" max="10753" width="8.85546875" style="8" customWidth="1"/>
    <col min="10754" max="10754" width="41.28515625" style="8" customWidth="1"/>
    <col min="10755" max="10755" width="27.85546875" style="8" customWidth="1"/>
    <col min="10756" max="11000" width="9.28515625" style="8"/>
    <col min="11001" max="11001" width="4.7109375" style="8" customWidth="1"/>
    <col min="11002" max="11002" width="35.42578125" style="8" customWidth="1"/>
    <col min="11003" max="11003" width="9.7109375" style="8" bestFit="1" customWidth="1"/>
    <col min="11004" max="11004" width="7.5703125" style="8" bestFit="1" customWidth="1"/>
    <col min="11005" max="11005" width="8.28515625" style="8" customWidth="1"/>
    <col min="11006" max="11006" width="9.42578125" style="8" customWidth="1"/>
    <col min="11007" max="11007" width="10.28515625" style="8" customWidth="1"/>
    <col min="11008" max="11008" width="9.140625" style="8" customWidth="1"/>
    <col min="11009" max="11009" width="8.85546875" style="8" customWidth="1"/>
    <col min="11010" max="11010" width="41.28515625" style="8" customWidth="1"/>
    <col min="11011" max="11011" width="27.85546875" style="8" customWidth="1"/>
    <col min="11012" max="11256" width="9.28515625" style="8"/>
    <col min="11257" max="11257" width="4.7109375" style="8" customWidth="1"/>
    <col min="11258" max="11258" width="35.42578125" style="8" customWidth="1"/>
    <col min="11259" max="11259" width="9.7109375" style="8" bestFit="1" customWidth="1"/>
    <col min="11260" max="11260" width="7.5703125" style="8" bestFit="1" customWidth="1"/>
    <col min="11261" max="11261" width="8.28515625" style="8" customWidth="1"/>
    <col min="11262" max="11262" width="9.42578125" style="8" customWidth="1"/>
    <col min="11263" max="11263" width="10.28515625" style="8" customWidth="1"/>
    <col min="11264" max="11264" width="9.140625" style="8" customWidth="1"/>
    <col min="11265" max="11265" width="8.85546875" style="8" customWidth="1"/>
    <col min="11266" max="11266" width="41.28515625" style="8" customWidth="1"/>
    <col min="11267" max="11267" width="27.85546875" style="8" customWidth="1"/>
    <col min="11268" max="11512" width="9.28515625" style="8"/>
    <col min="11513" max="11513" width="4.7109375" style="8" customWidth="1"/>
    <col min="11514" max="11514" width="35.42578125" style="8" customWidth="1"/>
    <col min="11515" max="11515" width="9.7109375" style="8" bestFit="1" customWidth="1"/>
    <col min="11516" max="11516" width="7.5703125" style="8" bestFit="1" customWidth="1"/>
    <col min="11517" max="11517" width="8.28515625" style="8" customWidth="1"/>
    <col min="11518" max="11518" width="9.42578125" style="8" customWidth="1"/>
    <col min="11519" max="11519" width="10.28515625" style="8" customWidth="1"/>
    <col min="11520" max="11520" width="9.140625" style="8" customWidth="1"/>
    <col min="11521" max="11521" width="8.85546875" style="8" customWidth="1"/>
    <col min="11522" max="11522" width="41.28515625" style="8" customWidth="1"/>
    <col min="11523" max="11523" width="27.85546875" style="8" customWidth="1"/>
    <col min="11524" max="11768" width="9.28515625" style="8"/>
    <col min="11769" max="11769" width="4.7109375" style="8" customWidth="1"/>
    <col min="11770" max="11770" width="35.42578125" style="8" customWidth="1"/>
    <col min="11771" max="11771" width="9.7109375" style="8" bestFit="1" customWidth="1"/>
    <col min="11772" max="11772" width="7.5703125" style="8" bestFit="1" customWidth="1"/>
    <col min="11773" max="11773" width="8.28515625" style="8" customWidth="1"/>
    <col min="11774" max="11774" width="9.42578125" style="8" customWidth="1"/>
    <col min="11775" max="11775" width="10.28515625" style="8" customWidth="1"/>
    <col min="11776" max="11776" width="9.140625" style="8" customWidth="1"/>
    <col min="11777" max="11777" width="8.85546875" style="8" customWidth="1"/>
    <col min="11778" max="11778" width="41.28515625" style="8" customWidth="1"/>
    <col min="11779" max="11779" width="27.85546875" style="8" customWidth="1"/>
    <col min="11780" max="12024" width="9.28515625" style="8"/>
    <col min="12025" max="12025" width="4.7109375" style="8" customWidth="1"/>
    <col min="12026" max="12026" width="35.42578125" style="8" customWidth="1"/>
    <col min="12027" max="12027" width="9.7109375" style="8" bestFit="1" customWidth="1"/>
    <col min="12028" max="12028" width="7.5703125" style="8" bestFit="1" customWidth="1"/>
    <col min="12029" max="12029" width="8.28515625" style="8" customWidth="1"/>
    <col min="12030" max="12030" width="9.42578125" style="8" customWidth="1"/>
    <col min="12031" max="12031" width="10.28515625" style="8" customWidth="1"/>
    <col min="12032" max="12032" width="9.140625" style="8" customWidth="1"/>
    <col min="12033" max="12033" width="8.85546875" style="8" customWidth="1"/>
    <col min="12034" max="12034" width="41.28515625" style="8" customWidth="1"/>
    <col min="12035" max="12035" width="27.85546875" style="8" customWidth="1"/>
    <col min="12036" max="12280" width="9.28515625" style="8"/>
    <col min="12281" max="12281" width="4.7109375" style="8" customWidth="1"/>
    <col min="12282" max="12282" width="35.42578125" style="8" customWidth="1"/>
    <col min="12283" max="12283" width="9.7109375" style="8" bestFit="1" customWidth="1"/>
    <col min="12284" max="12284" width="7.5703125" style="8" bestFit="1" customWidth="1"/>
    <col min="12285" max="12285" width="8.28515625" style="8" customWidth="1"/>
    <col min="12286" max="12286" width="9.42578125" style="8" customWidth="1"/>
    <col min="12287" max="12287" width="10.28515625" style="8" customWidth="1"/>
    <col min="12288" max="12288" width="9.140625" style="8" customWidth="1"/>
    <col min="12289" max="12289" width="8.85546875" style="8" customWidth="1"/>
    <col min="12290" max="12290" width="41.28515625" style="8" customWidth="1"/>
    <col min="12291" max="12291" width="27.85546875" style="8" customWidth="1"/>
    <col min="12292" max="12536" width="9.28515625" style="8"/>
    <col min="12537" max="12537" width="4.7109375" style="8" customWidth="1"/>
    <col min="12538" max="12538" width="35.42578125" style="8" customWidth="1"/>
    <col min="12539" max="12539" width="9.7109375" style="8" bestFit="1" customWidth="1"/>
    <col min="12540" max="12540" width="7.5703125" style="8" bestFit="1" customWidth="1"/>
    <col min="12541" max="12541" width="8.28515625" style="8" customWidth="1"/>
    <col min="12542" max="12542" width="9.42578125" style="8" customWidth="1"/>
    <col min="12543" max="12543" width="10.28515625" style="8" customWidth="1"/>
    <col min="12544" max="12544" width="9.140625" style="8" customWidth="1"/>
    <col min="12545" max="12545" width="8.85546875" style="8" customWidth="1"/>
    <col min="12546" max="12546" width="41.28515625" style="8" customWidth="1"/>
    <col min="12547" max="12547" width="27.85546875" style="8" customWidth="1"/>
    <col min="12548" max="12792" width="9.28515625" style="8"/>
    <col min="12793" max="12793" width="4.7109375" style="8" customWidth="1"/>
    <col min="12794" max="12794" width="35.42578125" style="8" customWidth="1"/>
    <col min="12795" max="12795" width="9.7109375" style="8" bestFit="1" customWidth="1"/>
    <col min="12796" max="12796" width="7.5703125" style="8" bestFit="1" customWidth="1"/>
    <col min="12797" max="12797" width="8.28515625" style="8" customWidth="1"/>
    <col min="12798" max="12798" width="9.42578125" style="8" customWidth="1"/>
    <col min="12799" max="12799" width="10.28515625" style="8" customWidth="1"/>
    <col min="12800" max="12800" width="9.140625" style="8" customWidth="1"/>
    <col min="12801" max="12801" width="8.85546875" style="8" customWidth="1"/>
    <col min="12802" max="12802" width="41.28515625" style="8" customWidth="1"/>
    <col min="12803" max="12803" width="27.85546875" style="8" customWidth="1"/>
    <col min="12804" max="13048" width="9.28515625" style="8"/>
    <col min="13049" max="13049" width="4.7109375" style="8" customWidth="1"/>
    <col min="13050" max="13050" width="35.42578125" style="8" customWidth="1"/>
    <col min="13051" max="13051" width="9.7109375" style="8" bestFit="1" customWidth="1"/>
    <col min="13052" max="13052" width="7.5703125" style="8" bestFit="1" customWidth="1"/>
    <col min="13053" max="13053" width="8.28515625" style="8" customWidth="1"/>
    <col min="13054" max="13054" width="9.42578125" style="8" customWidth="1"/>
    <col min="13055" max="13055" width="10.28515625" style="8" customWidth="1"/>
    <col min="13056" max="13056" width="9.140625" style="8" customWidth="1"/>
    <col min="13057" max="13057" width="8.85546875" style="8" customWidth="1"/>
    <col min="13058" max="13058" width="41.28515625" style="8" customWidth="1"/>
    <col min="13059" max="13059" width="27.85546875" style="8" customWidth="1"/>
    <col min="13060" max="13304" width="9.28515625" style="8"/>
    <col min="13305" max="13305" width="4.7109375" style="8" customWidth="1"/>
    <col min="13306" max="13306" width="35.42578125" style="8" customWidth="1"/>
    <col min="13307" max="13307" width="9.7109375" style="8" bestFit="1" customWidth="1"/>
    <col min="13308" max="13308" width="7.5703125" style="8" bestFit="1" customWidth="1"/>
    <col min="13309" max="13309" width="8.28515625" style="8" customWidth="1"/>
    <col min="13310" max="13310" width="9.42578125" style="8" customWidth="1"/>
    <col min="13311" max="13311" width="10.28515625" style="8" customWidth="1"/>
    <col min="13312" max="13312" width="9.140625" style="8" customWidth="1"/>
    <col min="13313" max="13313" width="8.85546875" style="8" customWidth="1"/>
    <col min="13314" max="13314" width="41.28515625" style="8" customWidth="1"/>
    <col min="13315" max="13315" width="27.85546875" style="8" customWidth="1"/>
    <col min="13316" max="13560" width="9.28515625" style="8"/>
    <col min="13561" max="13561" width="4.7109375" style="8" customWidth="1"/>
    <col min="13562" max="13562" width="35.42578125" style="8" customWidth="1"/>
    <col min="13563" max="13563" width="9.7109375" style="8" bestFit="1" customWidth="1"/>
    <col min="13564" max="13564" width="7.5703125" style="8" bestFit="1" customWidth="1"/>
    <col min="13565" max="13565" width="8.28515625" style="8" customWidth="1"/>
    <col min="13566" max="13566" width="9.42578125" style="8" customWidth="1"/>
    <col min="13567" max="13567" width="10.28515625" style="8" customWidth="1"/>
    <col min="13568" max="13568" width="9.140625" style="8" customWidth="1"/>
    <col min="13569" max="13569" width="8.85546875" style="8" customWidth="1"/>
    <col min="13570" max="13570" width="41.28515625" style="8" customWidth="1"/>
    <col min="13571" max="13571" width="27.85546875" style="8" customWidth="1"/>
    <col min="13572" max="13816" width="9.28515625" style="8"/>
    <col min="13817" max="13817" width="4.7109375" style="8" customWidth="1"/>
    <col min="13818" max="13818" width="35.42578125" style="8" customWidth="1"/>
    <col min="13819" max="13819" width="9.7109375" style="8" bestFit="1" customWidth="1"/>
    <col min="13820" max="13820" width="7.5703125" style="8" bestFit="1" customWidth="1"/>
    <col min="13821" max="13821" width="8.28515625" style="8" customWidth="1"/>
    <col min="13822" max="13822" width="9.42578125" style="8" customWidth="1"/>
    <col min="13823" max="13823" width="10.28515625" style="8" customWidth="1"/>
    <col min="13824" max="13824" width="9.140625" style="8" customWidth="1"/>
    <col min="13825" max="13825" width="8.85546875" style="8" customWidth="1"/>
    <col min="13826" max="13826" width="41.28515625" style="8" customWidth="1"/>
    <col min="13827" max="13827" width="27.85546875" style="8" customWidth="1"/>
    <col min="13828" max="14072" width="9.28515625" style="8"/>
    <col min="14073" max="14073" width="4.7109375" style="8" customWidth="1"/>
    <col min="14074" max="14074" width="35.42578125" style="8" customWidth="1"/>
    <col min="14075" max="14075" width="9.7109375" style="8" bestFit="1" customWidth="1"/>
    <col min="14076" max="14076" width="7.5703125" style="8" bestFit="1" customWidth="1"/>
    <col min="14077" max="14077" width="8.28515625" style="8" customWidth="1"/>
    <col min="14078" max="14078" width="9.42578125" style="8" customWidth="1"/>
    <col min="14079" max="14079" width="10.28515625" style="8" customWidth="1"/>
    <col min="14080" max="14080" width="9.140625" style="8" customWidth="1"/>
    <col min="14081" max="14081" width="8.85546875" style="8" customWidth="1"/>
    <col min="14082" max="14082" width="41.28515625" style="8" customWidth="1"/>
    <col min="14083" max="14083" width="27.85546875" style="8" customWidth="1"/>
    <col min="14084" max="14328" width="9.28515625" style="8"/>
    <col min="14329" max="14329" width="4.7109375" style="8" customWidth="1"/>
    <col min="14330" max="14330" width="35.42578125" style="8" customWidth="1"/>
    <col min="14331" max="14331" width="9.7109375" style="8" bestFit="1" customWidth="1"/>
    <col min="14332" max="14332" width="7.5703125" style="8" bestFit="1" customWidth="1"/>
    <col min="14333" max="14333" width="8.28515625" style="8" customWidth="1"/>
    <col min="14334" max="14334" width="9.42578125" style="8" customWidth="1"/>
    <col min="14335" max="14335" width="10.28515625" style="8" customWidth="1"/>
    <col min="14336" max="14336" width="9.140625" style="8" customWidth="1"/>
    <col min="14337" max="14337" width="8.85546875" style="8" customWidth="1"/>
    <col min="14338" max="14338" width="41.28515625" style="8" customWidth="1"/>
    <col min="14339" max="14339" width="27.85546875" style="8" customWidth="1"/>
    <col min="14340" max="14584" width="9.28515625" style="8"/>
    <col min="14585" max="14585" width="4.7109375" style="8" customWidth="1"/>
    <col min="14586" max="14586" width="35.42578125" style="8" customWidth="1"/>
    <col min="14587" max="14587" width="9.7109375" style="8" bestFit="1" customWidth="1"/>
    <col min="14588" max="14588" width="7.5703125" style="8" bestFit="1" customWidth="1"/>
    <col min="14589" max="14589" width="8.28515625" style="8" customWidth="1"/>
    <col min="14590" max="14590" width="9.42578125" style="8" customWidth="1"/>
    <col min="14591" max="14591" width="10.28515625" style="8" customWidth="1"/>
    <col min="14592" max="14592" width="9.140625" style="8" customWidth="1"/>
    <col min="14593" max="14593" width="8.85546875" style="8" customWidth="1"/>
    <col min="14594" max="14594" width="41.28515625" style="8" customWidth="1"/>
    <col min="14595" max="14595" width="27.85546875" style="8" customWidth="1"/>
    <col min="14596" max="14840" width="9.28515625" style="8"/>
    <col min="14841" max="14841" width="4.7109375" style="8" customWidth="1"/>
    <col min="14842" max="14842" width="35.42578125" style="8" customWidth="1"/>
    <col min="14843" max="14843" width="9.7109375" style="8" bestFit="1" customWidth="1"/>
    <col min="14844" max="14844" width="7.5703125" style="8" bestFit="1" customWidth="1"/>
    <col min="14845" max="14845" width="8.28515625" style="8" customWidth="1"/>
    <col min="14846" max="14846" width="9.42578125" style="8" customWidth="1"/>
    <col min="14847" max="14847" width="10.28515625" style="8" customWidth="1"/>
    <col min="14848" max="14848" width="9.140625" style="8" customWidth="1"/>
    <col min="14849" max="14849" width="8.85546875" style="8" customWidth="1"/>
    <col min="14850" max="14850" width="41.28515625" style="8" customWidth="1"/>
    <col min="14851" max="14851" width="27.85546875" style="8" customWidth="1"/>
    <col min="14852" max="15096" width="9.28515625" style="8"/>
    <col min="15097" max="15097" width="4.7109375" style="8" customWidth="1"/>
    <col min="15098" max="15098" width="35.42578125" style="8" customWidth="1"/>
    <col min="15099" max="15099" width="9.7109375" style="8" bestFit="1" customWidth="1"/>
    <col min="15100" max="15100" width="7.5703125" style="8" bestFit="1" customWidth="1"/>
    <col min="15101" max="15101" width="8.28515625" style="8" customWidth="1"/>
    <col min="15102" max="15102" width="9.42578125" style="8" customWidth="1"/>
    <col min="15103" max="15103" width="10.28515625" style="8" customWidth="1"/>
    <col min="15104" max="15104" width="9.140625" style="8" customWidth="1"/>
    <col min="15105" max="15105" width="8.85546875" style="8" customWidth="1"/>
    <col min="15106" max="15106" width="41.28515625" style="8" customWidth="1"/>
    <col min="15107" max="15107" width="27.85546875" style="8" customWidth="1"/>
    <col min="15108" max="15352" width="9.28515625" style="8"/>
    <col min="15353" max="15353" width="4.7109375" style="8" customWidth="1"/>
    <col min="15354" max="15354" width="35.42578125" style="8" customWidth="1"/>
    <col min="15355" max="15355" width="9.7109375" style="8" bestFit="1" customWidth="1"/>
    <col min="15356" max="15356" width="7.5703125" style="8" bestFit="1" customWidth="1"/>
    <col min="15357" max="15357" width="8.28515625" style="8" customWidth="1"/>
    <col min="15358" max="15358" width="9.42578125" style="8" customWidth="1"/>
    <col min="15359" max="15359" width="10.28515625" style="8" customWidth="1"/>
    <col min="15360" max="15360" width="9.140625" style="8" customWidth="1"/>
    <col min="15361" max="15361" width="8.85546875" style="8" customWidth="1"/>
    <col min="15362" max="15362" width="41.28515625" style="8" customWidth="1"/>
    <col min="15363" max="15363" width="27.85546875" style="8" customWidth="1"/>
    <col min="15364" max="15608" width="9.28515625" style="8"/>
    <col min="15609" max="15609" width="4.7109375" style="8" customWidth="1"/>
    <col min="15610" max="15610" width="35.42578125" style="8" customWidth="1"/>
    <col min="15611" max="15611" width="9.7109375" style="8" bestFit="1" customWidth="1"/>
    <col min="15612" max="15612" width="7.5703125" style="8" bestFit="1" customWidth="1"/>
    <col min="15613" max="15613" width="8.28515625" style="8" customWidth="1"/>
    <col min="15614" max="15614" width="9.42578125" style="8" customWidth="1"/>
    <col min="15615" max="15615" width="10.28515625" style="8" customWidth="1"/>
    <col min="15616" max="15616" width="9.140625" style="8" customWidth="1"/>
    <col min="15617" max="15617" width="8.85546875" style="8" customWidth="1"/>
    <col min="15618" max="15618" width="41.28515625" style="8" customWidth="1"/>
    <col min="15619" max="15619" width="27.85546875" style="8" customWidth="1"/>
    <col min="15620" max="15864" width="9.28515625" style="8"/>
    <col min="15865" max="15865" width="4.7109375" style="8" customWidth="1"/>
    <col min="15866" max="15866" width="35.42578125" style="8" customWidth="1"/>
    <col min="15867" max="15867" width="9.7109375" style="8" bestFit="1" customWidth="1"/>
    <col min="15868" max="15868" width="7.5703125" style="8" bestFit="1" customWidth="1"/>
    <col min="15869" max="15869" width="8.28515625" style="8" customWidth="1"/>
    <col min="15870" max="15870" width="9.42578125" style="8" customWidth="1"/>
    <col min="15871" max="15871" width="10.28515625" style="8" customWidth="1"/>
    <col min="15872" max="15872" width="9.140625" style="8" customWidth="1"/>
    <col min="15873" max="15873" width="8.85546875" style="8" customWidth="1"/>
    <col min="15874" max="15874" width="41.28515625" style="8" customWidth="1"/>
    <col min="15875" max="15875" width="27.85546875" style="8" customWidth="1"/>
    <col min="15876" max="16120" width="9.28515625" style="8"/>
    <col min="16121" max="16121" width="4.7109375" style="8" customWidth="1"/>
    <col min="16122" max="16122" width="35.42578125" style="8" customWidth="1"/>
    <col min="16123" max="16123" width="9.7109375" style="8" bestFit="1" customWidth="1"/>
    <col min="16124" max="16124" width="7.5703125" style="8" bestFit="1" customWidth="1"/>
    <col min="16125" max="16125" width="8.28515625" style="8" customWidth="1"/>
    <col min="16126" max="16126" width="9.42578125" style="8" customWidth="1"/>
    <col min="16127" max="16127" width="10.28515625" style="8" customWidth="1"/>
    <col min="16128" max="16128" width="9.140625" style="8" customWidth="1"/>
    <col min="16129" max="16129" width="8.85546875" style="8" customWidth="1"/>
    <col min="16130" max="16130" width="41.28515625" style="8" customWidth="1"/>
    <col min="16131" max="16131" width="27.85546875" style="8" customWidth="1"/>
    <col min="16132" max="16384" width="9.28515625" style="8"/>
  </cols>
  <sheetData>
    <row r="1" spans="1:14" ht="15.75" x14ac:dyDescent="0.25">
      <c r="A1" s="72" t="s">
        <v>273</v>
      </c>
      <c r="B1" s="72"/>
      <c r="C1" s="72"/>
      <c r="D1" s="72"/>
      <c r="E1" s="72"/>
      <c r="F1" s="72"/>
      <c r="G1" s="72"/>
      <c r="H1" s="72"/>
      <c r="I1" s="72"/>
      <c r="J1" s="72"/>
      <c r="K1" s="72"/>
      <c r="L1" s="72"/>
      <c r="M1" s="72"/>
      <c r="N1" s="7"/>
    </row>
    <row r="2" spans="1:14" ht="15.75" x14ac:dyDescent="0.25">
      <c r="A2" s="72" t="s">
        <v>102</v>
      </c>
      <c r="B2" s="72"/>
      <c r="C2" s="72"/>
      <c r="D2" s="72"/>
      <c r="E2" s="72"/>
      <c r="F2" s="72"/>
      <c r="G2" s="72"/>
      <c r="H2" s="72"/>
      <c r="I2" s="72"/>
      <c r="J2" s="72"/>
      <c r="K2" s="72"/>
      <c r="L2" s="72"/>
      <c r="M2" s="72"/>
      <c r="N2" s="7"/>
    </row>
    <row r="3" spans="1:14" ht="15.75" x14ac:dyDescent="0.25">
      <c r="A3" s="73" t="s">
        <v>306</v>
      </c>
      <c r="B3" s="73"/>
      <c r="C3" s="73"/>
      <c r="D3" s="73"/>
      <c r="E3" s="73"/>
      <c r="F3" s="73"/>
      <c r="G3" s="73"/>
      <c r="H3" s="73"/>
      <c r="I3" s="73"/>
      <c r="J3" s="73"/>
      <c r="K3" s="73"/>
      <c r="L3" s="73"/>
      <c r="M3" s="73"/>
      <c r="N3" s="7"/>
    </row>
    <row r="4" spans="1:14" x14ac:dyDescent="0.25">
      <c r="A4" s="10"/>
      <c r="C4" s="12"/>
      <c r="D4" s="12"/>
      <c r="E4" s="12"/>
      <c r="F4" s="12"/>
      <c r="G4" s="12"/>
      <c r="H4" s="12"/>
      <c r="I4" s="13"/>
      <c r="J4" s="13"/>
      <c r="K4" s="7"/>
      <c r="L4" s="74" t="s">
        <v>0</v>
      </c>
      <c r="M4" s="74"/>
      <c r="N4" s="7"/>
    </row>
    <row r="5" spans="1:14" x14ac:dyDescent="0.25">
      <c r="A5" s="75" t="s">
        <v>1</v>
      </c>
      <c r="B5" s="75" t="s">
        <v>2</v>
      </c>
      <c r="C5" s="76" t="s">
        <v>97</v>
      </c>
      <c r="D5" s="75" t="s">
        <v>98</v>
      </c>
      <c r="E5" s="75"/>
      <c r="F5" s="75"/>
      <c r="G5" s="75"/>
      <c r="H5" s="75"/>
      <c r="I5" s="75"/>
      <c r="J5" s="75" t="s">
        <v>99</v>
      </c>
      <c r="K5" s="71" t="s">
        <v>275</v>
      </c>
      <c r="L5" s="71" t="s">
        <v>100</v>
      </c>
      <c r="M5" s="71" t="s">
        <v>101</v>
      </c>
      <c r="N5" s="7"/>
    </row>
    <row r="6" spans="1:14" ht="38.85" customHeight="1" x14ac:dyDescent="0.25">
      <c r="A6" s="75"/>
      <c r="B6" s="75"/>
      <c r="C6" s="76"/>
      <c r="D6" s="14" t="s">
        <v>3</v>
      </c>
      <c r="E6" s="14" t="s">
        <v>274</v>
      </c>
      <c r="F6" s="14" t="s">
        <v>280</v>
      </c>
      <c r="G6" s="14" t="s">
        <v>281</v>
      </c>
      <c r="H6" s="14" t="s">
        <v>279</v>
      </c>
      <c r="I6" s="15" t="s">
        <v>106</v>
      </c>
      <c r="J6" s="75"/>
      <c r="K6" s="71"/>
      <c r="L6" s="71"/>
      <c r="M6" s="71"/>
      <c r="N6" s="7"/>
    </row>
    <row r="7" spans="1:14" x14ac:dyDescent="0.25">
      <c r="A7" s="16" t="s">
        <v>4</v>
      </c>
      <c r="B7" s="16" t="s">
        <v>5</v>
      </c>
      <c r="C7" s="17">
        <v>1</v>
      </c>
      <c r="D7" s="17">
        <v>2</v>
      </c>
      <c r="E7" s="17">
        <v>3</v>
      </c>
      <c r="F7" s="17" t="s">
        <v>282</v>
      </c>
      <c r="G7" s="17" t="s">
        <v>283</v>
      </c>
      <c r="H7" s="17"/>
      <c r="I7" s="16" t="s">
        <v>284</v>
      </c>
      <c r="J7" s="16">
        <v>5</v>
      </c>
      <c r="K7" s="18" t="s">
        <v>107</v>
      </c>
      <c r="L7" s="18" t="s">
        <v>108</v>
      </c>
      <c r="M7" s="18" t="s">
        <v>109</v>
      </c>
      <c r="N7" s="7"/>
    </row>
    <row r="8" spans="1:14" x14ac:dyDescent="0.25">
      <c r="A8" s="15" t="s">
        <v>4</v>
      </c>
      <c r="B8" s="19" t="s">
        <v>6</v>
      </c>
      <c r="C8" s="20">
        <f>+C9</f>
        <v>5230303800</v>
      </c>
      <c r="D8" s="20">
        <f>+D9</f>
        <v>5860000000</v>
      </c>
      <c r="E8" s="20">
        <f t="shared" ref="E8:J8" si="0">+E9</f>
        <v>4627276796</v>
      </c>
      <c r="F8" s="20"/>
      <c r="G8" s="20"/>
      <c r="H8" s="20"/>
      <c r="I8" s="20">
        <f t="shared" si="0"/>
        <v>5969660996</v>
      </c>
      <c r="J8" s="20">
        <f t="shared" si="0"/>
        <v>6005000000</v>
      </c>
      <c r="K8" s="18">
        <f>+E8/D8*100</f>
        <v>78.963767849829352</v>
      </c>
      <c r="L8" s="18">
        <f>+I8/D8*100</f>
        <v>101.87134805460751</v>
      </c>
      <c r="M8" s="18">
        <f>+J8/I8*100</f>
        <v>100.59197673073361</v>
      </c>
      <c r="N8" s="21"/>
    </row>
    <row r="9" spans="1:14" x14ac:dyDescent="0.25">
      <c r="A9" s="15">
        <v>1</v>
      </c>
      <c r="B9" s="19" t="s">
        <v>7</v>
      </c>
      <c r="C9" s="20">
        <f>SUM(C10:C13)</f>
        <v>5230303800</v>
      </c>
      <c r="D9" s="20">
        <f>SUM(D10:D13)</f>
        <v>5860000000</v>
      </c>
      <c r="E9" s="20">
        <f t="shared" ref="E9:J9" si="1">SUM(E10:E13)</f>
        <v>4627276796</v>
      </c>
      <c r="F9" s="20"/>
      <c r="G9" s="20"/>
      <c r="H9" s="20"/>
      <c r="I9" s="20">
        <f t="shared" si="1"/>
        <v>5969660996</v>
      </c>
      <c r="J9" s="20">
        <f t="shared" si="1"/>
        <v>6005000000</v>
      </c>
      <c r="K9" s="18">
        <f t="shared" ref="K9:K79" si="2">+E9/D9*100</f>
        <v>78.963767849829352</v>
      </c>
      <c r="L9" s="18">
        <f t="shared" ref="L9:L79" si="3">+I9/D9*100</f>
        <v>101.87134805460751</v>
      </c>
      <c r="M9" s="18">
        <f t="shared" ref="M9:M79" si="4">+J9/I9*100</f>
        <v>100.59197673073361</v>
      </c>
      <c r="N9" s="7"/>
    </row>
    <row r="10" spans="1:14" x14ac:dyDescent="0.25">
      <c r="A10" s="16"/>
      <c r="B10" s="22" t="s">
        <v>8</v>
      </c>
      <c r="C10" s="23">
        <v>95724100</v>
      </c>
      <c r="D10" s="24">
        <v>35000000</v>
      </c>
      <c r="E10" s="23">
        <v>128341696</v>
      </c>
      <c r="F10" s="23"/>
      <c r="G10" s="23"/>
      <c r="H10" s="23"/>
      <c r="I10" s="23">
        <v>121660996</v>
      </c>
      <c r="J10" s="24">
        <v>35000000</v>
      </c>
      <c r="K10" s="18">
        <f t="shared" si="2"/>
        <v>366.69056</v>
      </c>
      <c r="L10" s="18">
        <f t="shared" si="3"/>
        <v>347.60284571428571</v>
      </c>
      <c r="M10" s="18">
        <f t="shared" si="4"/>
        <v>28.768464134553035</v>
      </c>
      <c r="N10" s="7"/>
    </row>
    <row r="11" spans="1:14" x14ac:dyDescent="0.25">
      <c r="A11" s="16"/>
      <c r="B11" s="22" t="s">
        <v>10</v>
      </c>
      <c r="C11" s="23">
        <v>5015849700</v>
      </c>
      <c r="D11" s="23">
        <v>5720000000</v>
      </c>
      <c r="E11" s="23">
        <v>4394960100</v>
      </c>
      <c r="F11" s="23"/>
      <c r="G11" s="23"/>
      <c r="H11" s="23"/>
      <c r="I11" s="23">
        <v>5720000000</v>
      </c>
      <c r="J11" s="23">
        <v>5720000000</v>
      </c>
      <c r="K11" s="18">
        <f t="shared" si="2"/>
        <v>76.834966783216785</v>
      </c>
      <c r="L11" s="18">
        <f t="shared" si="3"/>
        <v>100</v>
      </c>
      <c r="M11" s="18">
        <f t="shared" si="4"/>
        <v>100</v>
      </c>
      <c r="N11" s="7"/>
    </row>
    <row r="12" spans="1:14" ht="36" x14ac:dyDescent="0.25">
      <c r="A12" s="16"/>
      <c r="B12" s="22" t="s">
        <v>110</v>
      </c>
      <c r="C12" s="23">
        <v>3250000</v>
      </c>
      <c r="D12" s="23">
        <v>5000000</v>
      </c>
      <c r="E12" s="23">
        <v>3425000</v>
      </c>
      <c r="F12" s="23"/>
      <c r="G12" s="23"/>
      <c r="H12" s="23"/>
      <c r="I12" s="23">
        <v>5000000</v>
      </c>
      <c r="J12" s="23">
        <v>5000000</v>
      </c>
      <c r="K12" s="18">
        <f t="shared" si="2"/>
        <v>68.5</v>
      </c>
      <c r="L12" s="18">
        <f t="shared" si="3"/>
        <v>100</v>
      </c>
      <c r="M12" s="18">
        <f t="shared" si="4"/>
        <v>100</v>
      </c>
      <c r="N12" s="7"/>
    </row>
    <row r="13" spans="1:14" ht="24" x14ac:dyDescent="0.25">
      <c r="A13" s="16"/>
      <c r="B13" s="22" t="s">
        <v>11</v>
      </c>
      <c r="C13" s="23">
        <v>115480000</v>
      </c>
      <c r="D13" s="23">
        <v>100000000</v>
      </c>
      <c r="E13" s="23">
        <v>100550000</v>
      </c>
      <c r="F13" s="23"/>
      <c r="G13" s="23"/>
      <c r="H13" s="23"/>
      <c r="I13" s="23">
        <v>123000000</v>
      </c>
      <c r="J13" s="23">
        <v>245000000</v>
      </c>
      <c r="K13" s="18">
        <f t="shared" si="2"/>
        <v>100.55000000000001</v>
      </c>
      <c r="L13" s="18">
        <f t="shared" si="3"/>
        <v>123</v>
      </c>
      <c r="M13" s="18">
        <f t="shared" si="4"/>
        <v>199.1869918699187</v>
      </c>
      <c r="N13" s="7"/>
    </row>
    <row r="14" spans="1:14" x14ac:dyDescent="0.25">
      <c r="A14" s="15">
        <v>2</v>
      </c>
      <c r="B14" s="19" t="s">
        <v>12</v>
      </c>
      <c r="C14" s="20"/>
      <c r="D14" s="20"/>
      <c r="E14" s="20"/>
      <c r="F14" s="20"/>
      <c r="G14" s="20"/>
      <c r="H14" s="20"/>
      <c r="I14" s="20"/>
      <c r="J14" s="20"/>
      <c r="K14" s="18"/>
      <c r="L14" s="18"/>
      <c r="M14" s="18"/>
      <c r="N14" s="7"/>
    </row>
    <row r="15" spans="1:14" hidden="1" x14ac:dyDescent="0.25">
      <c r="A15" s="15" t="s">
        <v>13</v>
      </c>
      <c r="B15" s="19" t="s">
        <v>14</v>
      </c>
      <c r="C15" s="20"/>
      <c r="D15" s="20"/>
      <c r="E15" s="20"/>
      <c r="F15" s="20"/>
      <c r="G15" s="20"/>
      <c r="H15" s="20"/>
      <c r="I15" s="20"/>
      <c r="J15" s="20"/>
      <c r="K15" s="18"/>
      <c r="L15" s="18"/>
      <c r="M15" s="18"/>
      <c r="N15" s="7"/>
    </row>
    <row r="16" spans="1:14" hidden="1" x14ac:dyDescent="0.25">
      <c r="A16" s="16"/>
      <c r="B16" s="22" t="s">
        <v>8</v>
      </c>
      <c r="C16" s="23"/>
      <c r="D16" s="23"/>
      <c r="E16" s="23"/>
      <c r="F16" s="23"/>
      <c r="G16" s="23"/>
      <c r="H16" s="23"/>
      <c r="I16" s="23"/>
      <c r="J16" s="23"/>
      <c r="K16" s="18"/>
      <c r="L16" s="18"/>
      <c r="M16" s="18"/>
      <c r="N16" s="7"/>
    </row>
    <row r="17" spans="1:18" ht="24" hidden="1" x14ac:dyDescent="0.25">
      <c r="A17" s="16"/>
      <c r="B17" s="22" t="s">
        <v>9</v>
      </c>
      <c r="C17" s="23"/>
      <c r="D17" s="23"/>
      <c r="E17" s="23"/>
      <c r="F17" s="23"/>
      <c r="G17" s="23"/>
      <c r="H17" s="23"/>
      <c r="I17" s="23"/>
      <c r="J17" s="23"/>
      <c r="K17" s="18"/>
      <c r="L17" s="18"/>
      <c r="M17" s="18"/>
      <c r="N17" s="7"/>
    </row>
    <row r="18" spans="1:18" hidden="1" x14ac:dyDescent="0.25">
      <c r="A18" s="16"/>
      <c r="B18" s="22" t="s">
        <v>95</v>
      </c>
      <c r="C18" s="23"/>
      <c r="D18" s="23"/>
      <c r="E18" s="23"/>
      <c r="F18" s="23"/>
      <c r="G18" s="23"/>
      <c r="H18" s="23"/>
      <c r="I18" s="23"/>
      <c r="J18" s="23"/>
      <c r="K18" s="18"/>
      <c r="L18" s="18"/>
      <c r="M18" s="18"/>
      <c r="N18" s="7"/>
    </row>
    <row r="19" spans="1:18" hidden="1" x14ac:dyDescent="0.25">
      <c r="A19" s="15" t="s">
        <v>15</v>
      </c>
      <c r="B19" s="19" t="s">
        <v>16</v>
      </c>
      <c r="C19" s="20"/>
      <c r="D19" s="20"/>
      <c r="E19" s="20"/>
      <c r="F19" s="20"/>
      <c r="G19" s="20"/>
      <c r="H19" s="20"/>
      <c r="I19" s="20"/>
      <c r="J19" s="20"/>
      <c r="K19" s="18"/>
      <c r="L19" s="18"/>
      <c r="M19" s="18"/>
      <c r="N19" s="7"/>
    </row>
    <row r="20" spans="1:18" hidden="1" x14ac:dyDescent="0.25">
      <c r="A20" s="16"/>
      <c r="B20" s="22" t="s">
        <v>10</v>
      </c>
      <c r="C20" s="23"/>
      <c r="D20" s="23"/>
      <c r="E20" s="23"/>
      <c r="F20" s="23"/>
      <c r="G20" s="23"/>
      <c r="H20" s="23"/>
      <c r="I20" s="23"/>
      <c r="J20" s="23"/>
      <c r="K20" s="18"/>
      <c r="L20" s="18"/>
      <c r="M20" s="18"/>
      <c r="N20" s="7"/>
    </row>
    <row r="21" spans="1:18" hidden="1" x14ac:dyDescent="0.25">
      <c r="A21" s="16"/>
      <c r="B21" s="22" t="s">
        <v>17</v>
      </c>
      <c r="C21" s="23"/>
      <c r="D21" s="23"/>
      <c r="E21" s="23"/>
      <c r="F21" s="23"/>
      <c r="G21" s="23"/>
      <c r="H21" s="23"/>
      <c r="I21" s="23"/>
      <c r="J21" s="23"/>
      <c r="K21" s="18"/>
      <c r="L21" s="18"/>
      <c r="M21" s="18"/>
      <c r="N21" s="7"/>
    </row>
    <row r="22" spans="1:18" hidden="1" x14ac:dyDescent="0.25">
      <c r="A22" s="16"/>
      <c r="B22" s="22" t="s">
        <v>96</v>
      </c>
      <c r="C22" s="23"/>
      <c r="D22" s="23"/>
      <c r="E22" s="23"/>
      <c r="F22" s="23"/>
      <c r="G22" s="23"/>
      <c r="H22" s="23"/>
      <c r="I22" s="23"/>
      <c r="J22" s="23"/>
      <c r="K22" s="18"/>
      <c r="L22" s="18"/>
      <c r="M22" s="18"/>
      <c r="N22" s="7"/>
    </row>
    <row r="23" spans="1:18" x14ac:dyDescent="0.25">
      <c r="A23" s="15">
        <v>3</v>
      </c>
      <c r="B23" s="19" t="s">
        <v>18</v>
      </c>
      <c r="C23" s="20">
        <f>SUM(C24:C27)</f>
        <v>5230303800</v>
      </c>
      <c r="D23" s="20">
        <f t="shared" ref="D23:J23" si="5">SUM(D24:D27)</f>
        <v>5860000000</v>
      </c>
      <c r="E23" s="20">
        <f t="shared" si="5"/>
        <v>4627276796</v>
      </c>
      <c r="F23" s="20"/>
      <c r="G23" s="20"/>
      <c r="H23" s="20"/>
      <c r="I23" s="20">
        <f t="shared" si="5"/>
        <v>5969660996</v>
      </c>
      <c r="J23" s="20">
        <f t="shared" si="5"/>
        <v>6582000000</v>
      </c>
      <c r="K23" s="18">
        <f t="shared" si="2"/>
        <v>78.963767849829352</v>
      </c>
      <c r="L23" s="18">
        <f t="shared" si="3"/>
        <v>101.87134805460751</v>
      </c>
      <c r="M23" s="18">
        <f t="shared" si="4"/>
        <v>110.2575172092737</v>
      </c>
      <c r="N23" s="7"/>
    </row>
    <row r="24" spans="1:18" x14ac:dyDescent="0.25">
      <c r="A24" s="16"/>
      <c r="B24" s="22" t="s">
        <v>8</v>
      </c>
      <c r="C24" s="23">
        <f>C10</f>
        <v>95724100</v>
      </c>
      <c r="D24" s="23">
        <f>D10</f>
        <v>35000000</v>
      </c>
      <c r="E24" s="23">
        <f t="shared" ref="E24:I24" si="6">E10</f>
        <v>128341696</v>
      </c>
      <c r="F24" s="23"/>
      <c r="G24" s="23"/>
      <c r="H24" s="23"/>
      <c r="I24" s="23">
        <f t="shared" si="6"/>
        <v>121660996</v>
      </c>
      <c r="J24" s="23">
        <v>40000000</v>
      </c>
      <c r="K24" s="18">
        <f t="shared" si="2"/>
        <v>366.69056</v>
      </c>
      <c r="L24" s="18">
        <f t="shared" si="3"/>
        <v>347.60284571428571</v>
      </c>
      <c r="M24" s="18">
        <f t="shared" si="4"/>
        <v>32.878244725203466</v>
      </c>
      <c r="N24" s="7"/>
    </row>
    <row r="25" spans="1:18" x14ac:dyDescent="0.25">
      <c r="A25" s="16"/>
      <c r="B25" s="22" t="s">
        <v>10</v>
      </c>
      <c r="C25" s="23">
        <f t="shared" ref="C25:D27" si="7">C11</f>
        <v>5015849700</v>
      </c>
      <c r="D25" s="23">
        <f t="shared" si="7"/>
        <v>5720000000</v>
      </c>
      <c r="E25" s="23">
        <f t="shared" ref="E25:I25" si="8">E11</f>
        <v>4394960100</v>
      </c>
      <c r="F25" s="23"/>
      <c r="G25" s="23"/>
      <c r="H25" s="23"/>
      <c r="I25" s="23">
        <f t="shared" si="8"/>
        <v>5720000000</v>
      </c>
      <c r="J25" s="23">
        <v>6292000000</v>
      </c>
      <c r="K25" s="18">
        <f t="shared" si="2"/>
        <v>76.834966783216785</v>
      </c>
      <c r="L25" s="18">
        <f t="shared" si="3"/>
        <v>100</v>
      </c>
      <c r="M25" s="18">
        <f t="shared" si="4"/>
        <v>110.00000000000001</v>
      </c>
      <c r="N25" s="7"/>
    </row>
    <row r="26" spans="1:18" ht="36" x14ac:dyDescent="0.25">
      <c r="A26" s="16"/>
      <c r="B26" s="22" t="s">
        <v>110</v>
      </c>
      <c r="C26" s="23">
        <f t="shared" si="7"/>
        <v>3250000</v>
      </c>
      <c r="D26" s="23">
        <f t="shared" si="7"/>
        <v>5000000</v>
      </c>
      <c r="E26" s="23">
        <f t="shared" ref="E26:J26" si="9">E12</f>
        <v>3425000</v>
      </c>
      <c r="F26" s="23"/>
      <c r="G26" s="23"/>
      <c r="H26" s="23"/>
      <c r="I26" s="23">
        <f t="shared" si="9"/>
        <v>5000000</v>
      </c>
      <c r="J26" s="23">
        <f t="shared" si="9"/>
        <v>5000000</v>
      </c>
      <c r="K26" s="18">
        <f t="shared" si="2"/>
        <v>68.5</v>
      </c>
      <c r="L26" s="18">
        <f t="shared" si="3"/>
        <v>100</v>
      </c>
      <c r="M26" s="18">
        <f t="shared" si="4"/>
        <v>100</v>
      </c>
      <c r="N26" s="7"/>
    </row>
    <row r="27" spans="1:18" ht="24" x14ac:dyDescent="0.25">
      <c r="A27" s="16"/>
      <c r="B27" s="22" t="s">
        <v>11</v>
      </c>
      <c r="C27" s="23">
        <f t="shared" si="7"/>
        <v>115480000</v>
      </c>
      <c r="D27" s="23">
        <f t="shared" si="7"/>
        <v>100000000</v>
      </c>
      <c r="E27" s="23">
        <f t="shared" ref="E27:J27" si="10">E13</f>
        <v>100550000</v>
      </c>
      <c r="F27" s="23"/>
      <c r="G27" s="23"/>
      <c r="H27" s="23"/>
      <c r="I27" s="23">
        <f t="shared" si="10"/>
        <v>123000000</v>
      </c>
      <c r="J27" s="23">
        <f t="shared" si="10"/>
        <v>245000000</v>
      </c>
      <c r="K27" s="18">
        <f t="shared" si="2"/>
        <v>100.55000000000001</v>
      </c>
      <c r="L27" s="18">
        <f t="shared" si="3"/>
        <v>123</v>
      </c>
      <c r="M27" s="18">
        <f t="shared" si="4"/>
        <v>199.1869918699187</v>
      </c>
      <c r="N27" s="7"/>
      <c r="Q27" s="25">
        <f>+P27-D28</f>
        <v>-105801084000</v>
      </c>
      <c r="R27" s="1">
        <v>103573084000</v>
      </c>
    </row>
    <row r="28" spans="1:18" s="28" customFormat="1" x14ac:dyDescent="0.25">
      <c r="A28" s="15" t="s">
        <v>5</v>
      </c>
      <c r="B28" s="19" t="s">
        <v>19</v>
      </c>
      <c r="C28" s="26">
        <f>+C29+C317</f>
        <v>87884844667</v>
      </c>
      <c r="D28" s="26">
        <f>+D29+D317</f>
        <v>105801084000</v>
      </c>
      <c r="E28" s="26">
        <f>+E29+E317</f>
        <v>45610975999</v>
      </c>
      <c r="F28" s="26">
        <f t="shared" ref="F28:G28" si="11">+F29+F317</f>
        <v>2263876000</v>
      </c>
      <c r="G28" s="2">
        <f t="shared" si="11"/>
        <v>0</v>
      </c>
      <c r="H28" s="2"/>
      <c r="I28" s="26">
        <f>+I29+I317</f>
        <v>103137378914</v>
      </c>
      <c r="J28" s="26">
        <f>+J29+J317</f>
        <v>157561900151.79999</v>
      </c>
      <c r="K28" s="27">
        <f t="shared" si="2"/>
        <v>43.110121630700874</v>
      </c>
      <c r="L28" s="27">
        <f>+I28/(F28+D28)*100</f>
        <v>95.440167575132591</v>
      </c>
      <c r="M28" s="27">
        <f t="shared" si="4"/>
        <v>152.76895904362792</v>
      </c>
      <c r="N28" s="7"/>
      <c r="P28" s="9"/>
      <c r="Q28" s="9"/>
      <c r="R28" s="9"/>
    </row>
    <row r="29" spans="1:18" ht="24" x14ac:dyDescent="0.25">
      <c r="A29" s="15" t="s">
        <v>20</v>
      </c>
      <c r="B29" s="19" t="s">
        <v>21</v>
      </c>
      <c r="C29" s="20">
        <f>+C30+C151+C291+C295+C300+C308</f>
        <v>72569461095</v>
      </c>
      <c r="D29" s="20">
        <f>+D30+D151+D291+D295+D300+D308</f>
        <v>90632238000</v>
      </c>
      <c r="E29" s="20">
        <f>+E30+E151+E291+E295+E300+E308</f>
        <v>45520632329</v>
      </c>
      <c r="F29" s="20">
        <f t="shared" ref="F29:G29" si="12">+F30+F151+F291+F295+F300+F308</f>
        <v>2263876000</v>
      </c>
      <c r="G29" s="20">
        <f t="shared" si="12"/>
        <v>0</v>
      </c>
      <c r="H29" s="20"/>
      <c r="I29" s="20">
        <f>+I30+I151+I291+I295+I300+I308</f>
        <v>88431532914</v>
      </c>
      <c r="J29" s="20">
        <f>+J30+J151+J291+J295+J300+J308</f>
        <v>153297640151.79999</v>
      </c>
      <c r="K29" s="27">
        <f t="shared" si="2"/>
        <v>50.225651858006636</v>
      </c>
      <c r="L29" s="27">
        <f>+I29/(F29+D29)*100</f>
        <v>95.194006623355634</v>
      </c>
      <c r="M29" s="27">
        <f t="shared" si="4"/>
        <v>173.35178425650784</v>
      </c>
      <c r="N29" s="7"/>
      <c r="R29" s="25">
        <f>+R27-D28</f>
        <v>-2228000000</v>
      </c>
    </row>
    <row r="30" spans="1:18" s="29" customFormat="1" x14ac:dyDescent="0.25">
      <c r="A30" s="15">
        <v>1</v>
      </c>
      <c r="B30" s="19" t="s">
        <v>22</v>
      </c>
      <c r="C30" s="20">
        <f>+C31+C71</f>
        <v>29788607908</v>
      </c>
      <c r="D30" s="20">
        <f>+D31+D71</f>
        <v>33242755000</v>
      </c>
      <c r="E30" s="20">
        <f>+E31+E71</f>
        <v>21068107731</v>
      </c>
      <c r="F30" s="20">
        <f t="shared" ref="F30:G30" si="13">+F31+F71</f>
        <v>1434556000</v>
      </c>
      <c r="G30" s="20">
        <f t="shared" si="13"/>
        <v>0</v>
      </c>
      <c r="H30" s="20"/>
      <c r="I30" s="20">
        <f>+I31+I71</f>
        <v>34677311000</v>
      </c>
      <c r="J30" s="20">
        <f>+J31+J71</f>
        <v>39628016600</v>
      </c>
      <c r="K30" s="27">
        <f t="shared" si="2"/>
        <v>63.376539432426704</v>
      </c>
      <c r="L30" s="27">
        <f t="shared" ref="L30:L32" si="14">+I30/(F30+D30)*100</f>
        <v>100</v>
      </c>
      <c r="M30" s="27">
        <f t="shared" si="4"/>
        <v>114.27649796721551</v>
      </c>
      <c r="N30" s="7"/>
    </row>
    <row r="31" spans="1:18" x14ac:dyDescent="0.25">
      <c r="A31" s="15" t="s">
        <v>23</v>
      </c>
      <c r="B31" s="30" t="s">
        <v>269</v>
      </c>
      <c r="C31" s="20">
        <f>+C32+C40+C47+C55+C62+C69</f>
        <v>23639200000</v>
      </c>
      <c r="D31" s="20">
        <f t="shared" ref="D31:J31" si="15">+D32+D40+D47+D55+D62+D69</f>
        <v>24177800000</v>
      </c>
      <c r="E31" s="20">
        <f t="shared" si="15"/>
        <v>16687656425</v>
      </c>
      <c r="F31" s="20">
        <f t="shared" ref="F31" si="16">+F32+F40+F47+F55+F62+F69</f>
        <v>1316670000</v>
      </c>
      <c r="G31" s="20">
        <f t="shared" ref="G31" si="17">+G32+G40+G47+G55+G62+G69</f>
        <v>0</v>
      </c>
      <c r="H31" s="20"/>
      <c r="I31" s="20">
        <f t="shared" si="15"/>
        <v>25494470000</v>
      </c>
      <c r="J31" s="20">
        <f t="shared" si="15"/>
        <v>29808666600</v>
      </c>
      <c r="K31" s="27">
        <f t="shared" si="2"/>
        <v>69.02057434919638</v>
      </c>
      <c r="L31" s="27">
        <f t="shared" si="14"/>
        <v>100</v>
      </c>
      <c r="M31" s="27">
        <f t="shared" si="4"/>
        <v>116.92208780963087</v>
      </c>
      <c r="N31" s="7"/>
    </row>
    <row r="32" spans="1:18" s="28" customFormat="1" ht="24" x14ac:dyDescent="0.25">
      <c r="A32" s="15" t="s">
        <v>13</v>
      </c>
      <c r="B32" s="30" t="s">
        <v>24</v>
      </c>
      <c r="C32" s="20">
        <f>C33+C37+C39+C36+C38</f>
        <v>6237000000</v>
      </c>
      <c r="D32" s="20">
        <f t="shared" ref="D32:J32" si="18">D33+D37+D39+D36+D38</f>
        <v>6671000000</v>
      </c>
      <c r="E32" s="20">
        <f t="shared" si="18"/>
        <v>4699027842</v>
      </c>
      <c r="F32" s="20">
        <f t="shared" si="18"/>
        <v>449440000</v>
      </c>
      <c r="G32" s="20">
        <f t="shared" si="18"/>
        <v>0</v>
      </c>
      <c r="H32" s="20">
        <f t="shared" si="18"/>
        <v>0</v>
      </c>
      <c r="I32" s="20">
        <f t="shared" si="18"/>
        <v>7120440000</v>
      </c>
      <c r="J32" s="20">
        <f t="shared" si="18"/>
        <v>7697330000</v>
      </c>
      <c r="K32" s="27">
        <f t="shared" si="2"/>
        <v>70.439631869284966</v>
      </c>
      <c r="L32" s="27">
        <f t="shared" si="14"/>
        <v>100</v>
      </c>
      <c r="M32" s="27">
        <f t="shared" si="4"/>
        <v>108.10188696204168</v>
      </c>
      <c r="N32" s="7"/>
      <c r="P32" s="9"/>
      <c r="Q32" s="9"/>
      <c r="R32" s="9"/>
    </row>
    <row r="33" spans="1:18" ht="24" x14ac:dyDescent="0.25">
      <c r="A33" s="16"/>
      <c r="B33" s="31" t="s">
        <v>111</v>
      </c>
      <c r="C33" s="3">
        <f>SUM(C34:C35)</f>
        <v>5675000000</v>
      </c>
      <c r="D33" s="3">
        <f>SUM(D34:D35)</f>
        <v>5935000000</v>
      </c>
      <c r="E33" s="3">
        <f>SUM(E34:E35)</f>
        <v>4209316673</v>
      </c>
      <c r="F33" s="3">
        <f t="shared" ref="F33:G33" si="19">SUM(F34:F35)</f>
        <v>0</v>
      </c>
      <c r="G33" s="3">
        <f t="shared" si="19"/>
        <v>0</v>
      </c>
      <c r="H33" s="3"/>
      <c r="I33" s="3">
        <f t="shared" ref="I33:J33" si="20">SUM(I34:I35)</f>
        <v>5935000000</v>
      </c>
      <c r="J33" s="3">
        <f t="shared" si="20"/>
        <v>6122480000</v>
      </c>
      <c r="K33" s="18">
        <f t="shared" si="2"/>
        <v>70.923617068239267</v>
      </c>
      <c r="L33" s="18">
        <f t="shared" si="3"/>
        <v>100</v>
      </c>
      <c r="M33" s="18">
        <f t="shared" si="4"/>
        <v>103.15888795282224</v>
      </c>
      <c r="N33" s="7"/>
    </row>
    <row r="34" spans="1:18" ht="24" x14ac:dyDescent="0.25">
      <c r="A34" s="16"/>
      <c r="B34" s="32" t="s">
        <v>112</v>
      </c>
      <c r="C34" s="33">
        <v>4411000000</v>
      </c>
      <c r="D34" s="34">
        <v>4671000000</v>
      </c>
      <c r="E34" s="33">
        <v>3312406706</v>
      </c>
      <c r="F34" s="33"/>
      <c r="G34" s="33"/>
      <c r="H34" s="33"/>
      <c r="I34" s="34">
        <f>+D34+F34+G34</f>
        <v>4671000000</v>
      </c>
      <c r="J34" s="33">
        <v>4717480000</v>
      </c>
      <c r="K34" s="18">
        <f t="shared" si="2"/>
        <v>70.914294712053092</v>
      </c>
      <c r="L34" s="18">
        <f t="shared" si="3"/>
        <v>100</v>
      </c>
      <c r="M34" s="18">
        <f t="shared" si="4"/>
        <v>100.99507600085636</v>
      </c>
      <c r="N34" s="7"/>
    </row>
    <row r="35" spans="1:18" x14ac:dyDescent="0.25">
      <c r="A35" s="16"/>
      <c r="B35" s="32" t="s">
        <v>113</v>
      </c>
      <c r="C35" s="33">
        <v>1264000000</v>
      </c>
      <c r="D35" s="34">
        <v>1264000000</v>
      </c>
      <c r="E35" s="33">
        <v>896909967</v>
      </c>
      <c r="F35" s="33"/>
      <c r="G35" s="33"/>
      <c r="H35" s="33"/>
      <c r="I35" s="34">
        <f t="shared" ref="I35:I39" si="21">+D35+F35+G35</f>
        <v>1264000000</v>
      </c>
      <c r="J35" s="33">
        <v>1405000000</v>
      </c>
      <c r="K35" s="18">
        <f t="shared" si="2"/>
        <v>70.958067009493675</v>
      </c>
      <c r="L35" s="18">
        <f t="shared" si="3"/>
        <v>100</v>
      </c>
      <c r="M35" s="18">
        <f t="shared" si="4"/>
        <v>111.15506329113924</v>
      </c>
      <c r="N35" s="7"/>
    </row>
    <row r="36" spans="1:18" x14ac:dyDescent="0.25">
      <c r="A36" s="16"/>
      <c r="B36" s="32" t="s">
        <v>114</v>
      </c>
      <c r="C36" s="33">
        <v>108000000</v>
      </c>
      <c r="D36" s="35">
        <v>108000000</v>
      </c>
      <c r="E36" s="33">
        <v>81000000</v>
      </c>
      <c r="F36" s="33"/>
      <c r="G36" s="33"/>
      <c r="H36" s="33"/>
      <c r="I36" s="34">
        <f t="shared" si="21"/>
        <v>108000000</v>
      </c>
      <c r="J36" s="33">
        <v>120000000</v>
      </c>
      <c r="K36" s="18">
        <f t="shared" si="2"/>
        <v>75</v>
      </c>
      <c r="L36" s="18">
        <f t="shared" si="3"/>
        <v>100</v>
      </c>
      <c r="M36" s="18">
        <f t="shared" si="4"/>
        <v>111.11111111111111</v>
      </c>
      <c r="N36" s="7"/>
    </row>
    <row r="37" spans="1:18" ht="36" x14ac:dyDescent="0.25">
      <c r="A37" s="16"/>
      <c r="B37" s="32" t="s">
        <v>115</v>
      </c>
      <c r="C37" s="33">
        <v>454000000</v>
      </c>
      <c r="D37" s="35">
        <v>475000000</v>
      </c>
      <c r="E37" s="33">
        <v>255713383</v>
      </c>
      <c r="F37" s="33"/>
      <c r="G37" s="33"/>
      <c r="H37" s="33"/>
      <c r="I37" s="34">
        <f t="shared" si="21"/>
        <v>475000000</v>
      </c>
      <c r="J37" s="33">
        <v>475000000</v>
      </c>
      <c r="K37" s="18">
        <f t="shared" si="2"/>
        <v>53.834396421052631</v>
      </c>
      <c r="L37" s="18">
        <f t="shared" si="3"/>
        <v>100</v>
      </c>
      <c r="M37" s="18">
        <f t="shared" si="4"/>
        <v>100</v>
      </c>
      <c r="N37" s="7"/>
    </row>
    <row r="38" spans="1:18" ht="24" x14ac:dyDescent="0.25">
      <c r="A38" s="16"/>
      <c r="B38" s="32" t="s">
        <v>261</v>
      </c>
      <c r="C38" s="33"/>
      <c r="D38" s="35"/>
      <c r="E38" s="33"/>
      <c r="F38" s="33"/>
      <c r="G38" s="33"/>
      <c r="H38" s="33"/>
      <c r="I38" s="34"/>
      <c r="J38" s="33">
        <v>979850000</v>
      </c>
      <c r="K38" s="18"/>
      <c r="L38" s="18"/>
      <c r="M38" s="18"/>
      <c r="N38" s="7"/>
    </row>
    <row r="39" spans="1:18" ht="24" x14ac:dyDescent="0.25">
      <c r="A39" s="16"/>
      <c r="B39" s="31" t="s">
        <v>116</v>
      </c>
      <c r="C39" s="23"/>
      <c r="D39" s="35">
        <v>153000000</v>
      </c>
      <c r="E39" s="23">
        <v>152997786</v>
      </c>
      <c r="F39" s="23">
        <v>449440000</v>
      </c>
      <c r="G39" s="23"/>
      <c r="H39" s="23"/>
      <c r="I39" s="34">
        <f t="shared" si="21"/>
        <v>602440000</v>
      </c>
      <c r="J39" s="23"/>
      <c r="K39" s="18">
        <f t="shared" si="2"/>
        <v>99.99855294117647</v>
      </c>
      <c r="L39" s="18">
        <f>+I39/(F39+D39)*100</f>
        <v>100</v>
      </c>
      <c r="M39" s="18">
        <f t="shared" si="4"/>
        <v>0</v>
      </c>
      <c r="N39" s="7"/>
      <c r="P39" s="25"/>
    </row>
    <row r="40" spans="1:18" s="28" customFormat="1" x14ac:dyDescent="0.25">
      <c r="A40" s="15" t="s">
        <v>15</v>
      </c>
      <c r="B40" s="30" t="s">
        <v>25</v>
      </c>
      <c r="C40" s="20">
        <f>+C41+C44+C46+C45</f>
        <v>2126200000</v>
      </c>
      <c r="D40" s="20">
        <f t="shared" ref="D40:J40" si="22">+D41+D44+D46+D45</f>
        <v>2164000000</v>
      </c>
      <c r="E40" s="20">
        <f t="shared" si="22"/>
        <v>1442003772</v>
      </c>
      <c r="F40" s="20">
        <f t="shared" si="22"/>
        <v>120430000</v>
      </c>
      <c r="G40" s="20">
        <f t="shared" si="22"/>
        <v>0</v>
      </c>
      <c r="H40" s="20"/>
      <c r="I40" s="20">
        <f t="shared" si="22"/>
        <v>2284430000</v>
      </c>
      <c r="J40" s="20">
        <f t="shared" si="22"/>
        <v>2480336600</v>
      </c>
      <c r="K40" s="27">
        <f t="shared" si="2"/>
        <v>66.636033826247683</v>
      </c>
      <c r="L40" s="27">
        <f t="shared" si="3"/>
        <v>105.56515711645102</v>
      </c>
      <c r="M40" s="27">
        <f t="shared" si="4"/>
        <v>108.57573223955211</v>
      </c>
      <c r="N40" s="7"/>
      <c r="P40" s="9"/>
      <c r="Q40" s="9"/>
      <c r="R40" s="9"/>
    </row>
    <row r="41" spans="1:18" ht="24" x14ac:dyDescent="0.25">
      <c r="A41" s="16"/>
      <c r="B41" s="31" t="s">
        <v>111</v>
      </c>
      <c r="C41" s="3">
        <f>C42+C43</f>
        <v>1975200000</v>
      </c>
      <c r="D41" s="3">
        <f>D42+D43</f>
        <v>1950000000</v>
      </c>
      <c r="E41" s="3">
        <f t="shared" ref="E41:J41" si="23">E42+E43</f>
        <v>1284246307</v>
      </c>
      <c r="F41" s="3">
        <f t="shared" si="23"/>
        <v>0</v>
      </c>
      <c r="G41" s="3">
        <f t="shared" si="23"/>
        <v>0</v>
      </c>
      <c r="H41" s="3"/>
      <c r="I41" s="3">
        <f t="shared" si="23"/>
        <v>1950000000</v>
      </c>
      <c r="J41" s="3">
        <f t="shared" si="23"/>
        <v>2018478630</v>
      </c>
      <c r="K41" s="18">
        <f t="shared" si="2"/>
        <v>65.858784974358969</v>
      </c>
      <c r="L41" s="18">
        <f t="shared" si="3"/>
        <v>100</v>
      </c>
      <c r="M41" s="18">
        <f t="shared" si="4"/>
        <v>103.51172461538462</v>
      </c>
      <c r="N41" s="7"/>
    </row>
    <row r="42" spans="1:18" s="28" customFormat="1" ht="24" x14ac:dyDescent="0.25">
      <c r="A42" s="16"/>
      <c r="B42" s="32" t="s">
        <v>117</v>
      </c>
      <c r="C42" s="23">
        <v>1473000000</v>
      </c>
      <c r="D42" s="34">
        <v>1448000000</v>
      </c>
      <c r="E42" s="23">
        <v>872560733</v>
      </c>
      <c r="F42" s="23"/>
      <c r="G42" s="23"/>
      <c r="H42" s="23"/>
      <c r="I42" s="34">
        <f>+D42+F42+G42</f>
        <v>1448000000</v>
      </c>
      <c r="J42" s="33">
        <v>1460478630</v>
      </c>
      <c r="K42" s="18">
        <f t="shared" si="2"/>
        <v>60.259719129834252</v>
      </c>
      <c r="L42" s="18">
        <f t="shared" si="3"/>
        <v>100</v>
      </c>
      <c r="M42" s="18">
        <f t="shared" si="4"/>
        <v>100.86178383977899</v>
      </c>
      <c r="N42" s="7"/>
      <c r="P42" s="9"/>
      <c r="Q42" s="9"/>
      <c r="R42" s="9"/>
    </row>
    <row r="43" spans="1:18" x14ac:dyDescent="0.25">
      <c r="A43" s="16"/>
      <c r="B43" s="32" t="s">
        <v>113</v>
      </c>
      <c r="C43" s="23">
        <v>502200000</v>
      </c>
      <c r="D43" s="34">
        <v>502000000</v>
      </c>
      <c r="E43" s="23">
        <v>411685574</v>
      </c>
      <c r="F43" s="23"/>
      <c r="G43" s="23"/>
      <c r="H43" s="23"/>
      <c r="I43" s="34">
        <f t="shared" ref="I43:I46" si="24">+D43+F43+G43</f>
        <v>502000000</v>
      </c>
      <c r="J43" s="33">
        <v>558000000</v>
      </c>
      <c r="K43" s="18">
        <f t="shared" si="2"/>
        <v>82.00907848605577</v>
      </c>
      <c r="L43" s="18">
        <f t="shared" si="3"/>
        <v>100</v>
      </c>
      <c r="M43" s="18">
        <f t="shared" si="4"/>
        <v>111.15537848605577</v>
      </c>
      <c r="N43" s="7"/>
    </row>
    <row r="44" spans="1:18" ht="36" x14ac:dyDescent="0.25">
      <c r="A44" s="16"/>
      <c r="B44" s="32" t="s">
        <v>118</v>
      </c>
      <c r="C44" s="23">
        <v>151000000</v>
      </c>
      <c r="D44" s="35">
        <v>158000000</v>
      </c>
      <c r="E44" s="23">
        <v>101757465</v>
      </c>
      <c r="F44" s="23"/>
      <c r="G44" s="23"/>
      <c r="H44" s="23"/>
      <c r="I44" s="34">
        <f t="shared" si="24"/>
        <v>158000000</v>
      </c>
      <c r="J44" s="33">
        <v>158000000</v>
      </c>
      <c r="K44" s="18">
        <f t="shared" si="2"/>
        <v>64.403458860759486</v>
      </c>
      <c r="L44" s="18">
        <f t="shared" si="3"/>
        <v>100</v>
      </c>
      <c r="M44" s="18">
        <f t="shared" si="4"/>
        <v>100</v>
      </c>
      <c r="N44" s="7"/>
    </row>
    <row r="45" spans="1:18" ht="24" x14ac:dyDescent="0.25">
      <c r="A45" s="16"/>
      <c r="B45" s="32" t="s">
        <v>261</v>
      </c>
      <c r="C45" s="23"/>
      <c r="D45" s="35"/>
      <c r="E45" s="23"/>
      <c r="F45" s="23"/>
      <c r="G45" s="23"/>
      <c r="H45" s="23"/>
      <c r="I45" s="35"/>
      <c r="J45" s="33">
        <v>303857970</v>
      </c>
      <c r="K45" s="18"/>
      <c r="L45" s="18"/>
      <c r="M45" s="18"/>
      <c r="N45" s="7"/>
    </row>
    <row r="46" spans="1:18" ht="24" x14ac:dyDescent="0.25">
      <c r="A46" s="16"/>
      <c r="B46" s="31" t="s">
        <v>119</v>
      </c>
      <c r="C46" s="23"/>
      <c r="D46" s="34">
        <v>56000000</v>
      </c>
      <c r="E46" s="34">
        <v>56000000</v>
      </c>
      <c r="F46" s="34">
        <v>120430000</v>
      </c>
      <c r="G46" s="34"/>
      <c r="H46" s="34"/>
      <c r="I46" s="34">
        <f t="shared" si="24"/>
        <v>176430000</v>
      </c>
      <c r="J46" s="23"/>
      <c r="K46" s="18">
        <f t="shared" si="2"/>
        <v>100</v>
      </c>
      <c r="L46" s="18">
        <f>+I46/(F46+D46)*100</f>
        <v>100</v>
      </c>
      <c r="M46" s="18"/>
      <c r="N46" s="7"/>
    </row>
    <row r="47" spans="1:18" s="28" customFormat="1" x14ac:dyDescent="0.25">
      <c r="A47" s="15" t="s">
        <v>26</v>
      </c>
      <c r="B47" s="30" t="s">
        <v>27</v>
      </c>
      <c r="C47" s="20">
        <f>+C48+C51+C54+C52+C53</f>
        <v>10772000000</v>
      </c>
      <c r="D47" s="20">
        <f t="shared" ref="D47:J47" si="25">+D48+D51+D54+D52+D53</f>
        <v>10580000000</v>
      </c>
      <c r="E47" s="20">
        <f t="shared" si="25"/>
        <v>7151451063</v>
      </c>
      <c r="F47" s="20">
        <f t="shared" si="25"/>
        <v>493120000</v>
      </c>
      <c r="G47" s="20">
        <f t="shared" si="25"/>
        <v>0</v>
      </c>
      <c r="H47" s="20">
        <f t="shared" si="25"/>
        <v>0</v>
      </c>
      <c r="I47" s="20">
        <f t="shared" si="25"/>
        <v>11073120000</v>
      </c>
      <c r="J47" s="20">
        <f t="shared" si="25"/>
        <v>14169000000</v>
      </c>
      <c r="K47" s="18">
        <f t="shared" si="2"/>
        <v>67.594055415879012</v>
      </c>
      <c r="L47" s="18">
        <f t="shared" si="3"/>
        <v>104.66086956521738</v>
      </c>
      <c r="M47" s="18">
        <f t="shared" si="4"/>
        <v>127.9585157570766</v>
      </c>
      <c r="N47" s="7"/>
      <c r="P47" s="9"/>
      <c r="Q47" s="9"/>
      <c r="R47" s="9"/>
    </row>
    <row r="48" spans="1:18" s="28" customFormat="1" ht="24" x14ac:dyDescent="0.25">
      <c r="A48" s="15"/>
      <c r="B48" s="31" t="s">
        <v>111</v>
      </c>
      <c r="C48" s="3">
        <f>C49+C50</f>
        <v>9858000000</v>
      </c>
      <c r="D48" s="3">
        <f>D49+D50</f>
        <v>9519000000</v>
      </c>
      <c r="E48" s="3">
        <f t="shared" ref="E48:J48" si="26">E49+E50</f>
        <v>6738717041</v>
      </c>
      <c r="F48" s="3">
        <f t="shared" si="26"/>
        <v>0</v>
      </c>
      <c r="G48" s="3">
        <f t="shared" si="26"/>
        <v>0</v>
      </c>
      <c r="H48" s="3"/>
      <c r="I48" s="3">
        <f t="shared" si="26"/>
        <v>9519000000</v>
      </c>
      <c r="J48" s="3">
        <f t="shared" si="26"/>
        <v>11272000000</v>
      </c>
      <c r="K48" s="18">
        <f t="shared" si="2"/>
        <v>70.792279031410871</v>
      </c>
      <c r="L48" s="18">
        <f t="shared" si="3"/>
        <v>100</v>
      </c>
      <c r="M48" s="18">
        <f t="shared" si="4"/>
        <v>118.41579997898938</v>
      </c>
      <c r="N48" s="7"/>
      <c r="P48" s="9"/>
      <c r="Q48" s="9"/>
      <c r="R48" s="9"/>
    </row>
    <row r="49" spans="1:18" s="28" customFormat="1" ht="24" x14ac:dyDescent="0.25">
      <c r="A49" s="15"/>
      <c r="B49" s="31" t="s">
        <v>120</v>
      </c>
      <c r="C49" s="23">
        <v>8143000000</v>
      </c>
      <c r="D49" s="33">
        <v>7804000000</v>
      </c>
      <c r="E49" s="23">
        <v>5342443514</v>
      </c>
      <c r="F49" s="23"/>
      <c r="G49" s="23"/>
      <c r="H49" s="23"/>
      <c r="I49" s="23">
        <f>+D49+F49+G49</f>
        <v>7804000000</v>
      </c>
      <c r="J49" s="23">
        <v>9367000000</v>
      </c>
      <c r="K49" s="18">
        <f t="shared" si="2"/>
        <v>68.457759021014866</v>
      </c>
      <c r="L49" s="18">
        <f t="shared" si="3"/>
        <v>100</v>
      </c>
      <c r="M49" s="18">
        <f t="shared" si="4"/>
        <v>120.02819067145055</v>
      </c>
      <c r="N49" s="7"/>
      <c r="P49" s="9"/>
      <c r="Q49" s="9"/>
      <c r="R49" s="9"/>
    </row>
    <row r="50" spans="1:18" s="28" customFormat="1" x14ac:dyDescent="0.25">
      <c r="A50" s="15"/>
      <c r="B50" s="31" t="s">
        <v>113</v>
      </c>
      <c r="C50" s="23">
        <v>1715000000</v>
      </c>
      <c r="D50" s="33">
        <v>1715000000</v>
      </c>
      <c r="E50" s="23">
        <v>1396273527</v>
      </c>
      <c r="F50" s="23"/>
      <c r="G50" s="23"/>
      <c r="H50" s="23"/>
      <c r="I50" s="23">
        <f t="shared" ref="I50:I54" si="27">+D50+F50+G50</f>
        <v>1715000000</v>
      </c>
      <c r="J50" s="23">
        <v>1905000000</v>
      </c>
      <c r="K50" s="18">
        <f t="shared" si="2"/>
        <v>81.415366005830904</v>
      </c>
      <c r="L50" s="18">
        <f t="shared" si="3"/>
        <v>100</v>
      </c>
      <c r="M50" s="18">
        <f t="shared" si="4"/>
        <v>111.07871720116617</v>
      </c>
      <c r="N50" s="7"/>
      <c r="P50" s="9"/>
      <c r="Q50" s="9"/>
      <c r="R50" s="9"/>
    </row>
    <row r="51" spans="1:18" s="28" customFormat="1" ht="36" x14ac:dyDescent="0.25">
      <c r="A51" s="15"/>
      <c r="B51" s="31" t="s">
        <v>121</v>
      </c>
      <c r="C51" s="23">
        <v>756000000</v>
      </c>
      <c r="D51" s="23">
        <v>871000000</v>
      </c>
      <c r="E51" s="23">
        <v>412734022</v>
      </c>
      <c r="F51" s="23"/>
      <c r="G51" s="23"/>
      <c r="H51" s="23"/>
      <c r="I51" s="23">
        <f t="shared" si="27"/>
        <v>871000000</v>
      </c>
      <c r="J51" s="23">
        <v>900000000</v>
      </c>
      <c r="K51" s="18">
        <f t="shared" si="2"/>
        <v>47.386225258323769</v>
      </c>
      <c r="L51" s="18">
        <f t="shared" si="3"/>
        <v>100</v>
      </c>
      <c r="M51" s="18">
        <f t="shared" si="4"/>
        <v>103.32950631458093</v>
      </c>
      <c r="N51" s="7"/>
      <c r="P51" s="9"/>
      <c r="Q51" s="9"/>
      <c r="R51" s="9"/>
    </row>
    <row r="52" spans="1:18" s="28" customFormat="1" ht="24" x14ac:dyDescent="0.25">
      <c r="A52" s="15"/>
      <c r="B52" s="36" t="s">
        <v>242</v>
      </c>
      <c r="C52" s="23">
        <v>158000000</v>
      </c>
      <c r="D52" s="23"/>
      <c r="E52" s="23"/>
      <c r="F52" s="23"/>
      <c r="G52" s="23"/>
      <c r="H52" s="23"/>
      <c r="I52" s="23"/>
      <c r="J52" s="23"/>
      <c r="K52" s="18"/>
      <c r="L52" s="18"/>
      <c r="M52" s="18"/>
      <c r="N52" s="7"/>
      <c r="P52" s="9"/>
      <c r="Q52" s="9"/>
      <c r="R52" s="9"/>
    </row>
    <row r="53" spans="1:18" s="28" customFormat="1" ht="24" x14ac:dyDescent="0.25">
      <c r="A53" s="15"/>
      <c r="B53" s="36" t="s">
        <v>261</v>
      </c>
      <c r="C53" s="23"/>
      <c r="D53" s="23"/>
      <c r="E53" s="23"/>
      <c r="F53" s="23"/>
      <c r="G53" s="23"/>
      <c r="H53" s="23"/>
      <c r="I53" s="23"/>
      <c r="J53" s="23"/>
      <c r="K53" s="18"/>
      <c r="L53" s="18"/>
      <c r="M53" s="18"/>
      <c r="N53" s="7"/>
      <c r="P53" s="9"/>
      <c r="Q53" s="9"/>
      <c r="R53" s="9"/>
    </row>
    <row r="54" spans="1:18" s="28" customFormat="1" ht="24" x14ac:dyDescent="0.25">
      <c r="A54" s="15"/>
      <c r="B54" s="31" t="s">
        <v>119</v>
      </c>
      <c r="C54" s="20"/>
      <c r="D54" s="23">
        <v>190000000</v>
      </c>
      <c r="E54" s="23"/>
      <c r="F54" s="23">
        <v>493120000</v>
      </c>
      <c r="G54" s="23"/>
      <c r="H54" s="23"/>
      <c r="I54" s="23">
        <f t="shared" si="27"/>
        <v>683120000</v>
      </c>
      <c r="J54" s="23">
        <v>1997000000</v>
      </c>
      <c r="K54" s="18">
        <f t="shared" si="2"/>
        <v>0</v>
      </c>
      <c r="L54" s="18">
        <f>+I54/(F54+D54)*100</f>
        <v>100</v>
      </c>
      <c r="M54" s="18">
        <f t="shared" si="4"/>
        <v>292.33516805246518</v>
      </c>
      <c r="N54" s="7"/>
      <c r="P54" s="9"/>
      <c r="Q54" s="9"/>
      <c r="R54" s="9"/>
    </row>
    <row r="55" spans="1:18" s="28" customFormat="1" x14ac:dyDescent="0.25">
      <c r="A55" s="15" t="s">
        <v>28</v>
      </c>
      <c r="B55" s="30" t="s">
        <v>29</v>
      </c>
      <c r="C55" s="20">
        <f>+C56+C59+C61+C60</f>
        <v>2493000000</v>
      </c>
      <c r="D55" s="20">
        <f t="shared" ref="D55:J55" si="28">+D56+D59+D61+D60</f>
        <v>2603000000</v>
      </c>
      <c r="E55" s="20">
        <f t="shared" si="28"/>
        <v>1780517616</v>
      </c>
      <c r="F55" s="20">
        <f t="shared" si="28"/>
        <v>130100000</v>
      </c>
      <c r="G55" s="20">
        <f t="shared" si="28"/>
        <v>0</v>
      </c>
      <c r="H55" s="20">
        <f t="shared" si="28"/>
        <v>641136584</v>
      </c>
      <c r="I55" s="20">
        <f t="shared" si="28"/>
        <v>2733100000</v>
      </c>
      <c r="J55" s="20">
        <f t="shared" si="28"/>
        <v>3014000000</v>
      </c>
      <c r="K55" s="18">
        <f t="shared" si="2"/>
        <v>68.402520783711111</v>
      </c>
      <c r="L55" s="18">
        <f t="shared" si="3"/>
        <v>104.99807913945448</v>
      </c>
      <c r="M55" s="18">
        <f t="shared" si="4"/>
        <v>110.2777066334931</v>
      </c>
      <c r="N55" s="7"/>
      <c r="P55" s="9"/>
      <c r="Q55" s="9"/>
      <c r="R55" s="9"/>
    </row>
    <row r="56" spans="1:18" s="28" customFormat="1" ht="24" x14ac:dyDescent="0.25">
      <c r="A56" s="15"/>
      <c r="B56" s="31" t="s">
        <v>123</v>
      </c>
      <c r="C56" s="3">
        <f>C57+C58</f>
        <v>2266000000</v>
      </c>
      <c r="D56" s="3">
        <f>D57+D58</f>
        <v>2309000000</v>
      </c>
      <c r="E56" s="3">
        <f t="shared" ref="E56:J56" si="29">E57+E58</f>
        <v>1667863416</v>
      </c>
      <c r="F56" s="3">
        <f t="shared" ref="F56:G56" si="30">F57+F58</f>
        <v>0</v>
      </c>
      <c r="G56" s="3">
        <f t="shared" si="30"/>
        <v>0</v>
      </c>
      <c r="H56" s="3">
        <f t="shared" ref="H56" si="31">H57+H58</f>
        <v>641136584</v>
      </c>
      <c r="I56" s="3">
        <f t="shared" si="29"/>
        <v>2309000000</v>
      </c>
      <c r="J56" s="3">
        <f t="shared" si="29"/>
        <v>2403800000</v>
      </c>
      <c r="K56" s="18">
        <f t="shared" si="2"/>
        <v>72.233149242096147</v>
      </c>
      <c r="L56" s="18">
        <f t="shared" si="3"/>
        <v>100</v>
      </c>
      <c r="M56" s="18">
        <f t="shared" si="4"/>
        <v>104.10567345171069</v>
      </c>
      <c r="N56" s="7"/>
      <c r="P56" s="9"/>
      <c r="Q56" s="9"/>
      <c r="R56" s="9"/>
    </row>
    <row r="57" spans="1:18" s="28" customFormat="1" ht="24" x14ac:dyDescent="0.25">
      <c r="A57" s="15"/>
      <c r="B57" s="31" t="s">
        <v>117</v>
      </c>
      <c r="C57" s="23">
        <v>1764000000</v>
      </c>
      <c r="D57" s="34">
        <v>1807000000</v>
      </c>
      <c r="E57" s="23">
        <v>1553948616</v>
      </c>
      <c r="F57" s="23"/>
      <c r="G57" s="23"/>
      <c r="H57" s="23">
        <f>+D57-E57</f>
        <v>253051384</v>
      </c>
      <c r="I57" s="23">
        <f>+D57+F57+G57</f>
        <v>1807000000</v>
      </c>
      <c r="J57" s="23">
        <v>1845800000</v>
      </c>
      <c r="K57" s="18">
        <f t="shared" si="2"/>
        <v>85.996049584947428</v>
      </c>
      <c r="L57" s="18">
        <f t="shared" si="3"/>
        <v>100</v>
      </c>
      <c r="M57" s="18">
        <f t="shared" si="4"/>
        <v>102.14720531267294</v>
      </c>
      <c r="N57" s="7"/>
      <c r="P57" s="9"/>
      <c r="Q57" s="9"/>
      <c r="R57" s="9"/>
    </row>
    <row r="58" spans="1:18" s="28" customFormat="1" x14ac:dyDescent="0.25">
      <c r="A58" s="15"/>
      <c r="B58" s="31" t="s">
        <v>113</v>
      </c>
      <c r="C58" s="23">
        <v>502000000</v>
      </c>
      <c r="D58" s="34">
        <v>502000000</v>
      </c>
      <c r="E58" s="23">
        <v>113914800</v>
      </c>
      <c r="F58" s="23"/>
      <c r="G58" s="23"/>
      <c r="H58" s="23">
        <f>+D58-E58</f>
        <v>388085200</v>
      </c>
      <c r="I58" s="23">
        <f t="shared" ref="I58:I61" si="32">+D58+F58+G58</f>
        <v>502000000</v>
      </c>
      <c r="J58" s="23">
        <v>558000000</v>
      </c>
      <c r="K58" s="18">
        <f t="shared" si="2"/>
        <v>22.692191235059759</v>
      </c>
      <c r="L58" s="18">
        <f t="shared" si="3"/>
        <v>100</v>
      </c>
      <c r="M58" s="18">
        <f t="shared" si="4"/>
        <v>111.15537848605577</v>
      </c>
      <c r="N58" s="7"/>
      <c r="P58" s="9"/>
      <c r="Q58" s="9"/>
      <c r="R58" s="9"/>
    </row>
    <row r="59" spans="1:18" s="28" customFormat="1" ht="36" x14ac:dyDescent="0.25">
      <c r="A59" s="15"/>
      <c r="B59" s="31" t="s">
        <v>124</v>
      </c>
      <c r="C59" s="23">
        <v>227000000</v>
      </c>
      <c r="D59" s="35">
        <v>238000000</v>
      </c>
      <c r="E59" s="23">
        <v>56654200</v>
      </c>
      <c r="F59" s="23"/>
      <c r="G59" s="23"/>
      <c r="H59" s="23"/>
      <c r="I59" s="23">
        <f t="shared" si="32"/>
        <v>238000000</v>
      </c>
      <c r="J59" s="23">
        <v>238000000</v>
      </c>
      <c r="K59" s="18">
        <f t="shared" si="2"/>
        <v>23.804285714285715</v>
      </c>
      <c r="L59" s="18">
        <f t="shared" si="3"/>
        <v>100</v>
      </c>
      <c r="M59" s="18">
        <f t="shared" si="4"/>
        <v>100</v>
      </c>
      <c r="N59" s="7"/>
      <c r="P59" s="9"/>
      <c r="Q59" s="9"/>
      <c r="R59" s="9"/>
    </row>
    <row r="60" spans="1:18" s="28" customFormat="1" ht="24" x14ac:dyDescent="0.25">
      <c r="A60" s="15"/>
      <c r="B60" s="31" t="s">
        <v>261</v>
      </c>
      <c r="C60" s="23"/>
      <c r="D60" s="35"/>
      <c r="E60" s="23"/>
      <c r="F60" s="23"/>
      <c r="G60" s="23"/>
      <c r="H60" s="23"/>
      <c r="I60" s="23"/>
      <c r="J60" s="23">
        <v>372200000</v>
      </c>
      <c r="K60" s="18"/>
      <c r="L60" s="18"/>
      <c r="M60" s="18"/>
      <c r="N60" s="7"/>
      <c r="P60" s="9"/>
      <c r="Q60" s="9"/>
      <c r="R60" s="9"/>
    </row>
    <row r="61" spans="1:18" s="28" customFormat="1" ht="24" x14ac:dyDescent="0.25">
      <c r="A61" s="15"/>
      <c r="B61" s="31" t="s">
        <v>119</v>
      </c>
      <c r="C61" s="20"/>
      <c r="D61" s="35">
        <v>56000000</v>
      </c>
      <c r="E61" s="23">
        <v>56000000</v>
      </c>
      <c r="F61" s="23">
        <v>130100000</v>
      </c>
      <c r="G61" s="23"/>
      <c r="H61" s="23"/>
      <c r="I61" s="23">
        <f t="shared" si="32"/>
        <v>186100000</v>
      </c>
      <c r="J61" s="35"/>
      <c r="K61" s="18"/>
      <c r="L61" s="18">
        <f>+I61/(D61+F61)*100</f>
        <v>100</v>
      </c>
      <c r="M61" s="18">
        <f t="shared" si="4"/>
        <v>0</v>
      </c>
      <c r="N61" s="7"/>
      <c r="P61" s="9"/>
      <c r="Q61" s="9"/>
      <c r="R61" s="9"/>
    </row>
    <row r="62" spans="1:18" s="28" customFormat="1" x14ac:dyDescent="0.25">
      <c r="A62" s="15" t="s">
        <v>30</v>
      </c>
      <c r="B62" s="30" t="s">
        <v>31</v>
      </c>
      <c r="C62" s="20">
        <f>+C63+C66+C67+C68</f>
        <v>2011000000</v>
      </c>
      <c r="D62" s="20">
        <f t="shared" ref="D62" si="33">+D63+D66+D67+D68</f>
        <v>2116000000</v>
      </c>
      <c r="E62" s="20">
        <f>+E63+E66+E67+E68</f>
        <v>1580572382</v>
      </c>
      <c r="F62" s="20">
        <f t="shared" ref="F62:G62" si="34">+F63+F66+F67+F68</f>
        <v>123580000</v>
      </c>
      <c r="G62" s="20">
        <f t="shared" si="34"/>
        <v>0</v>
      </c>
      <c r="H62" s="20"/>
      <c r="I62" s="20">
        <f>+I63+I66+I67+I68</f>
        <v>2239580000</v>
      </c>
      <c r="J62" s="20">
        <f>+J63+J66+J67+J68</f>
        <v>2448000000</v>
      </c>
      <c r="K62" s="18">
        <f t="shared" si="2"/>
        <v>74.696237334593576</v>
      </c>
      <c r="L62" s="18">
        <f t="shared" si="3"/>
        <v>105.84026465028356</v>
      </c>
      <c r="M62" s="18">
        <f t="shared" si="4"/>
        <v>109.30620919993927</v>
      </c>
      <c r="N62" s="7"/>
      <c r="P62" s="9"/>
      <c r="Q62" s="9"/>
      <c r="R62" s="9"/>
    </row>
    <row r="63" spans="1:18" s="28" customFormat="1" ht="24" x14ac:dyDescent="0.25">
      <c r="A63" s="15"/>
      <c r="B63" s="31" t="s">
        <v>111</v>
      </c>
      <c r="C63" s="3">
        <f>C64+C65</f>
        <v>1860000000</v>
      </c>
      <c r="D63" s="3">
        <f>D64+D65</f>
        <v>1905000000</v>
      </c>
      <c r="E63" s="3">
        <f t="shared" ref="E63:J63" si="35">E64+E65</f>
        <v>1386876493</v>
      </c>
      <c r="F63" s="3">
        <f t="shared" ref="F63:G63" si="36">F64+F65</f>
        <v>0</v>
      </c>
      <c r="G63" s="3">
        <f t="shared" si="36"/>
        <v>0</v>
      </c>
      <c r="H63" s="3"/>
      <c r="I63" s="3">
        <f>I64+I65</f>
        <v>1905000000</v>
      </c>
      <c r="J63" s="3">
        <f t="shared" si="35"/>
        <v>1942000000</v>
      </c>
      <c r="K63" s="18">
        <f t="shared" si="2"/>
        <v>72.801915643044623</v>
      </c>
      <c r="L63" s="18">
        <f t="shared" si="3"/>
        <v>100</v>
      </c>
      <c r="M63" s="18">
        <f t="shared" si="4"/>
        <v>101.94225721784778</v>
      </c>
      <c r="N63" s="7"/>
      <c r="P63" s="9"/>
      <c r="Q63" s="9"/>
      <c r="R63" s="9"/>
    </row>
    <row r="64" spans="1:18" s="28" customFormat="1" ht="24" x14ac:dyDescent="0.25">
      <c r="A64" s="15"/>
      <c r="B64" s="31" t="s">
        <v>122</v>
      </c>
      <c r="C64" s="23">
        <v>1388000000</v>
      </c>
      <c r="D64" s="35">
        <v>1433000000</v>
      </c>
      <c r="E64" s="23">
        <v>1077947776</v>
      </c>
      <c r="F64" s="23"/>
      <c r="G64" s="23"/>
      <c r="H64" s="23"/>
      <c r="I64" s="23">
        <f>+D64+F64+G64</f>
        <v>1433000000</v>
      </c>
      <c r="J64" s="23">
        <v>1417000000</v>
      </c>
      <c r="K64" s="18">
        <f t="shared" si="2"/>
        <v>75.223152547103979</v>
      </c>
      <c r="L64" s="18">
        <f t="shared" si="3"/>
        <v>100</v>
      </c>
      <c r="M64" s="18">
        <f t="shared" si="4"/>
        <v>98.883461270062796</v>
      </c>
      <c r="N64" s="7"/>
      <c r="P64" s="9"/>
      <c r="Q64" s="9"/>
      <c r="R64" s="9"/>
    </row>
    <row r="65" spans="1:18" s="28" customFormat="1" x14ac:dyDescent="0.25">
      <c r="A65" s="15"/>
      <c r="B65" s="31" t="s">
        <v>113</v>
      </c>
      <c r="C65" s="23">
        <v>472000000</v>
      </c>
      <c r="D65" s="35">
        <v>472000000</v>
      </c>
      <c r="E65" s="23">
        <v>308928717</v>
      </c>
      <c r="F65" s="23"/>
      <c r="G65" s="23"/>
      <c r="H65" s="23"/>
      <c r="I65" s="23">
        <f t="shared" ref="I65:I68" si="37">+D65+F65+G65</f>
        <v>472000000</v>
      </c>
      <c r="J65" s="23">
        <v>525000000</v>
      </c>
      <c r="K65" s="18">
        <f t="shared" si="2"/>
        <v>65.450999364406783</v>
      </c>
      <c r="L65" s="18">
        <f t="shared" si="3"/>
        <v>100</v>
      </c>
      <c r="M65" s="18">
        <f t="shared" si="4"/>
        <v>111.22881355932203</v>
      </c>
      <c r="N65" s="7"/>
      <c r="P65" s="9"/>
      <c r="Q65" s="9"/>
      <c r="R65" s="9"/>
    </row>
    <row r="66" spans="1:18" s="28" customFormat="1" ht="36" x14ac:dyDescent="0.25">
      <c r="A66" s="15"/>
      <c r="B66" s="31" t="s">
        <v>118</v>
      </c>
      <c r="C66" s="23">
        <v>151000000</v>
      </c>
      <c r="D66" s="35">
        <v>158000000</v>
      </c>
      <c r="E66" s="23">
        <v>148356985</v>
      </c>
      <c r="F66" s="23"/>
      <c r="G66" s="23"/>
      <c r="H66" s="23"/>
      <c r="I66" s="23">
        <f t="shared" si="37"/>
        <v>158000000</v>
      </c>
      <c r="J66" s="23">
        <v>211000000</v>
      </c>
      <c r="K66" s="18">
        <f t="shared" si="2"/>
        <v>93.896825949367084</v>
      </c>
      <c r="L66" s="18">
        <f t="shared" si="3"/>
        <v>100</v>
      </c>
      <c r="M66" s="18">
        <f t="shared" si="4"/>
        <v>133.54430379746836</v>
      </c>
      <c r="N66" s="7"/>
      <c r="P66" s="9"/>
      <c r="Q66" s="9"/>
      <c r="R66" s="9"/>
    </row>
    <row r="67" spans="1:18" s="28" customFormat="1" ht="24" x14ac:dyDescent="0.25">
      <c r="A67" s="15"/>
      <c r="B67" s="37" t="s">
        <v>119</v>
      </c>
      <c r="C67" s="23"/>
      <c r="D67" s="35">
        <v>53000000</v>
      </c>
      <c r="E67" s="23">
        <v>45338904</v>
      </c>
      <c r="F67" s="23">
        <v>123580000</v>
      </c>
      <c r="G67" s="23"/>
      <c r="H67" s="23"/>
      <c r="I67" s="23">
        <f t="shared" si="37"/>
        <v>176580000</v>
      </c>
      <c r="J67" s="23">
        <v>0</v>
      </c>
      <c r="K67" s="18"/>
      <c r="L67" s="18">
        <f>+I67/(F67+D67)*100</f>
        <v>100</v>
      </c>
      <c r="M67" s="18"/>
      <c r="N67" s="7"/>
      <c r="P67" s="9"/>
      <c r="Q67" s="9"/>
      <c r="R67" s="9"/>
    </row>
    <row r="68" spans="1:18" s="28" customFormat="1" ht="24" x14ac:dyDescent="0.25">
      <c r="A68" s="15"/>
      <c r="B68" s="37" t="s">
        <v>261</v>
      </c>
      <c r="C68" s="23"/>
      <c r="D68" s="35"/>
      <c r="E68" s="23">
        <v>0</v>
      </c>
      <c r="F68" s="23"/>
      <c r="G68" s="23"/>
      <c r="H68" s="23"/>
      <c r="I68" s="23">
        <f t="shared" si="37"/>
        <v>0</v>
      </c>
      <c r="J68" s="23">
        <v>295000000</v>
      </c>
      <c r="K68" s="18"/>
      <c r="L68" s="18"/>
      <c r="M68" s="18" t="e">
        <f t="shared" ref="M68" si="38">+J68/I68*100</f>
        <v>#DIV/0!</v>
      </c>
      <c r="N68" s="7"/>
      <c r="P68" s="9"/>
      <c r="Q68" s="9"/>
      <c r="R68" s="9"/>
    </row>
    <row r="69" spans="1:18" s="39" customFormat="1" ht="14.25" x14ac:dyDescent="0.25">
      <c r="A69" s="15" t="s">
        <v>89</v>
      </c>
      <c r="B69" s="19" t="s">
        <v>48</v>
      </c>
      <c r="C69" s="20">
        <f>+C70</f>
        <v>0</v>
      </c>
      <c r="D69" s="20">
        <f t="shared" ref="D69:J69" si="39">+D70</f>
        <v>43800000</v>
      </c>
      <c r="E69" s="20">
        <f t="shared" si="39"/>
        <v>34083750</v>
      </c>
      <c r="F69" s="20"/>
      <c r="G69" s="20"/>
      <c r="H69" s="20"/>
      <c r="I69" s="20">
        <f t="shared" si="39"/>
        <v>43800000</v>
      </c>
      <c r="J69" s="20">
        <f t="shared" si="39"/>
        <v>0</v>
      </c>
      <c r="K69" s="18">
        <f t="shared" ref="K69:K70" si="40">+E69/D69*100</f>
        <v>77.816780821917803</v>
      </c>
      <c r="L69" s="27">
        <f t="shared" ref="L69:L70" si="41">+I69/D69*100</f>
        <v>100</v>
      </c>
      <c r="M69" s="27"/>
      <c r="N69" s="38"/>
      <c r="P69" s="40"/>
      <c r="Q69" s="40"/>
      <c r="R69" s="40"/>
    </row>
    <row r="70" spans="1:18" s="28" customFormat="1" ht="48" x14ac:dyDescent="0.25">
      <c r="A70" s="15"/>
      <c r="B70" s="37" t="s">
        <v>268</v>
      </c>
      <c r="C70" s="20"/>
      <c r="D70" s="35">
        <v>43800000</v>
      </c>
      <c r="E70" s="35">
        <v>34083750</v>
      </c>
      <c r="F70" s="35"/>
      <c r="G70" s="35"/>
      <c r="H70" s="35"/>
      <c r="I70" s="35">
        <v>43800000</v>
      </c>
      <c r="J70" s="20"/>
      <c r="K70" s="18">
        <f t="shared" si="40"/>
        <v>77.816780821917803</v>
      </c>
      <c r="L70" s="18">
        <f t="shared" si="41"/>
        <v>100</v>
      </c>
      <c r="M70" s="18"/>
      <c r="N70" s="7"/>
      <c r="P70" s="9"/>
      <c r="Q70" s="9"/>
      <c r="R70" s="9"/>
    </row>
    <row r="71" spans="1:18" ht="24" x14ac:dyDescent="0.25">
      <c r="A71" s="15" t="s">
        <v>32</v>
      </c>
      <c r="B71" s="30" t="s">
        <v>287</v>
      </c>
      <c r="C71" s="20">
        <f>+C72+C95+C107+C124+C135+C149</f>
        <v>6149407908</v>
      </c>
      <c r="D71" s="20">
        <f t="shared" ref="D71:J71" si="42">+D72+D95+D107+D124+D135+D149</f>
        <v>9064955000</v>
      </c>
      <c r="E71" s="20">
        <f t="shared" si="42"/>
        <v>4380451306</v>
      </c>
      <c r="F71" s="20">
        <f t="shared" si="42"/>
        <v>117886000</v>
      </c>
      <c r="G71" s="20">
        <f t="shared" si="42"/>
        <v>0</v>
      </c>
      <c r="H71" s="20">
        <f t="shared" si="42"/>
        <v>0</v>
      </c>
      <c r="I71" s="20">
        <f t="shared" si="42"/>
        <v>9182841000</v>
      </c>
      <c r="J71" s="20">
        <f t="shared" si="42"/>
        <v>9819350000</v>
      </c>
      <c r="K71" s="18">
        <f t="shared" si="2"/>
        <v>48.322923897581397</v>
      </c>
      <c r="L71" s="18">
        <f t="shared" si="3"/>
        <v>101.30045874469316</v>
      </c>
      <c r="M71" s="18">
        <f t="shared" si="4"/>
        <v>106.93150409551902</v>
      </c>
      <c r="N71" s="7"/>
    </row>
    <row r="72" spans="1:18" ht="24" x14ac:dyDescent="0.25">
      <c r="A72" s="15" t="s">
        <v>13</v>
      </c>
      <c r="B72" s="30" t="s">
        <v>24</v>
      </c>
      <c r="C72" s="20">
        <f>+C73+C74+C92+C93+C90+C94+C91</f>
        <v>1136488244</v>
      </c>
      <c r="D72" s="20">
        <f t="shared" ref="D72:J72" si="43">+D73+D74+D92+D93+D90+D94+D91</f>
        <v>1478435000</v>
      </c>
      <c r="E72" s="20">
        <f t="shared" si="43"/>
        <v>714587303</v>
      </c>
      <c r="F72" s="20">
        <f t="shared" si="43"/>
        <v>27886000</v>
      </c>
      <c r="G72" s="20">
        <f t="shared" si="43"/>
        <v>12965000</v>
      </c>
      <c r="H72" s="20">
        <f t="shared" si="43"/>
        <v>0</v>
      </c>
      <c r="I72" s="20">
        <f t="shared" si="43"/>
        <v>1519286000</v>
      </c>
      <c r="J72" s="20">
        <f t="shared" si="43"/>
        <v>1370000000</v>
      </c>
      <c r="K72" s="18">
        <f t="shared" si="2"/>
        <v>48.334035855482313</v>
      </c>
      <c r="L72" s="18">
        <f t="shared" si="3"/>
        <v>102.76312452018519</v>
      </c>
      <c r="M72" s="18">
        <f t="shared" si="4"/>
        <v>90.173936967759857</v>
      </c>
      <c r="N72" s="7"/>
    </row>
    <row r="73" spans="1:18" x14ac:dyDescent="0.25">
      <c r="A73" s="15"/>
      <c r="B73" s="31" t="s">
        <v>33</v>
      </c>
      <c r="C73" s="23">
        <v>105000000</v>
      </c>
      <c r="D73" s="3">
        <v>105000000</v>
      </c>
      <c r="E73" s="23">
        <v>50960000</v>
      </c>
      <c r="F73" s="23"/>
      <c r="G73" s="23"/>
      <c r="H73" s="23"/>
      <c r="I73" s="3">
        <f>+D73+F73+G73</f>
        <v>105000000</v>
      </c>
      <c r="J73" s="23">
        <v>105000000</v>
      </c>
      <c r="K73" s="18">
        <f t="shared" si="2"/>
        <v>48.533333333333331</v>
      </c>
      <c r="L73" s="18">
        <f t="shared" si="3"/>
        <v>100</v>
      </c>
      <c r="M73" s="18">
        <f t="shared" si="4"/>
        <v>100</v>
      </c>
      <c r="N73" s="7"/>
    </row>
    <row r="74" spans="1:18" x14ac:dyDescent="0.25">
      <c r="A74" s="15"/>
      <c r="B74" s="31" t="s">
        <v>125</v>
      </c>
      <c r="C74" s="41">
        <f>SUM(C75:C89)</f>
        <v>1031488244</v>
      </c>
      <c r="D74" s="41">
        <f>SUM(D75:D89)</f>
        <v>1141000000</v>
      </c>
      <c r="E74" s="41">
        <f t="shared" ref="E74:G74" si="44">SUM(E75:E89)</f>
        <v>442192303</v>
      </c>
      <c r="F74" s="41">
        <f t="shared" si="44"/>
        <v>0</v>
      </c>
      <c r="G74" s="41">
        <f t="shared" si="44"/>
        <v>-16149000</v>
      </c>
      <c r="H74" s="41"/>
      <c r="I74" s="41">
        <f>SUM(I75:I89)</f>
        <v>1124851000</v>
      </c>
      <c r="J74" s="41">
        <f>SUM(J75:J89)</f>
        <v>1234000000</v>
      </c>
      <c r="K74" s="18">
        <f t="shared" si="2"/>
        <v>38.754803067484659</v>
      </c>
      <c r="L74" s="18">
        <f>+I74/(G74+D74)*100</f>
        <v>100</v>
      </c>
      <c r="M74" s="18">
        <f t="shared" si="4"/>
        <v>109.70341849720542</v>
      </c>
      <c r="N74" s="7"/>
    </row>
    <row r="75" spans="1:18" ht="24" x14ac:dyDescent="0.25">
      <c r="A75" s="15"/>
      <c r="B75" s="31" t="s">
        <v>126</v>
      </c>
      <c r="C75" s="23">
        <v>559940930</v>
      </c>
      <c r="D75" s="4">
        <v>558000000</v>
      </c>
      <c r="E75" s="23">
        <v>179099760</v>
      </c>
      <c r="F75" s="23"/>
      <c r="G75" s="23"/>
      <c r="H75" s="23"/>
      <c r="I75" s="3">
        <f t="shared" ref="I75:I96" si="45">+D75+F75+G75</f>
        <v>558000000</v>
      </c>
      <c r="J75" s="23">
        <v>620000000</v>
      </c>
      <c r="K75" s="18">
        <f t="shared" si="2"/>
        <v>32.0967311827957</v>
      </c>
      <c r="L75" s="18">
        <f t="shared" si="3"/>
        <v>100</v>
      </c>
      <c r="M75" s="18">
        <f t="shared" si="4"/>
        <v>111.11111111111111</v>
      </c>
      <c r="N75" s="7"/>
    </row>
    <row r="76" spans="1:18" ht="24" x14ac:dyDescent="0.25">
      <c r="A76" s="15"/>
      <c r="B76" s="31" t="s">
        <v>127</v>
      </c>
      <c r="C76" s="23">
        <v>19968000</v>
      </c>
      <c r="D76" s="4">
        <v>20000000</v>
      </c>
      <c r="E76" s="23">
        <v>0</v>
      </c>
      <c r="F76" s="23"/>
      <c r="G76" s="23"/>
      <c r="H76" s="23"/>
      <c r="I76" s="3">
        <f t="shared" si="45"/>
        <v>20000000</v>
      </c>
      <c r="J76" s="23">
        <v>20000000</v>
      </c>
      <c r="K76" s="18">
        <f t="shared" si="2"/>
        <v>0</v>
      </c>
      <c r="L76" s="18">
        <f t="shared" si="3"/>
        <v>100</v>
      </c>
      <c r="M76" s="18">
        <f t="shared" si="4"/>
        <v>100</v>
      </c>
      <c r="N76" s="7"/>
    </row>
    <row r="77" spans="1:18" x14ac:dyDescent="0.25">
      <c r="A77" s="15"/>
      <c r="B77" s="31" t="s">
        <v>128</v>
      </c>
      <c r="C77" s="23">
        <v>64952714</v>
      </c>
      <c r="D77" s="4">
        <v>75000000</v>
      </c>
      <c r="E77" s="23">
        <v>39609670</v>
      </c>
      <c r="F77" s="23"/>
      <c r="G77" s="23"/>
      <c r="H77" s="23"/>
      <c r="I77" s="3">
        <f t="shared" si="45"/>
        <v>75000000</v>
      </c>
      <c r="J77" s="23">
        <v>90000000</v>
      </c>
      <c r="K77" s="18">
        <f t="shared" si="2"/>
        <v>52.812893333333335</v>
      </c>
      <c r="L77" s="18">
        <f t="shared" si="3"/>
        <v>100</v>
      </c>
      <c r="M77" s="18">
        <f t="shared" si="4"/>
        <v>120</v>
      </c>
      <c r="N77" s="7"/>
    </row>
    <row r="78" spans="1:18" x14ac:dyDescent="0.25">
      <c r="A78" s="15"/>
      <c r="B78" s="31" t="s">
        <v>129</v>
      </c>
      <c r="C78" s="23"/>
      <c r="D78" s="4">
        <v>54000000</v>
      </c>
      <c r="E78" s="23">
        <v>28333770</v>
      </c>
      <c r="F78" s="23"/>
      <c r="G78" s="23"/>
      <c r="H78" s="23"/>
      <c r="I78" s="3">
        <f t="shared" si="45"/>
        <v>54000000</v>
      </c>
      <c r="J78" s="23">
        <v>60000000</v>
      </c>
      <c r="K78" s="18">
        <f t="shared" si="2"/>
        <v>52.469944444444451</v>
      </c>
      <c r="L78" s="18">
        <f t="shared" si="3"/>
        <v>100</v>
      </c>
      <c r="M78" s="18">
        <f t="shared" si="4"/>
        <v>111.11111111111111</v>
      </c>
      <c r="N78" s="7"/>
    </row>
    <row r="79" spans="1:18" x14ac:dyDescent="0.25">
      <c r="A79" s="15"/>
      <c r="B79" s="31" t="s">
        <v>130</v>
      </c>
      <c r="C79" s="23">
        <v>21000000</v>
      </c>
      <c r="D79" s="4">
        <v>22000000</v>
      </c>
      <c r="E79" s="23">
        <v>15840000</v>
      </c>
      <c r="F79" s="23"/>
      <c r="G79" s="23"/>
      <c r="H79" s="23"/>
      <c r="I79" s="3">
        <f t="shared" si="45"/>
        <v>22000000</v>
      </c>
      <c r="J79" s="23">
        <v>22000000</v>
      </c>
      <c r="K79" s="18">
        <f t="shared" si="2"/>
        <v>72</v>
      </c>
      <c r="L79" s="18">
        <f t="shared" si="3"/>
        <v>100</v>
      </c>
      <c r="M79" s="18">
        <f t="shared" si="4"/>
        <v>100</v>
      </c>
      <c r="N79" s="7"/>
    </row>
    <row r="80" spans="1:18" ht="36" x14ac:dyDescent="0.25">
      <c r="A80" s="15"/>
      <c r="B80" s="31" t="s">
        <v>131</v>
      </c>
      <c r="C80" s="23">
        <v>98636000</v>
      </c>
      <c r="D80" s="4">
        <v>49000000</v>
      </c>
      <c r="E80" s="23">
        <v>0</v>
      </c>
      <c r="F80" s="23"/>
      <c r="G80" s="23"/>
      <c r="H80" s="23"/>
      <c r="I80" s="3">
        <f t="shared" si="45"/>
        <v>49000000</v>
      </c>
      <c r="J80" s="23">
        <v>60000000</v>
      </c>
      <c r="K80" s="18"/>
      <c r="L80" s="18">
        <f t="shared" ref="L80:L157" si="46">+I80/D80*100</f>
        <v>100</v>
      </c>
      <c r="M80" s="18">
        <f t="shared" ref="M80:M157" si="47">+J80/I80*100</f>
        <v>122.44897959183673</v>
      </c>
      <c r="N80" s="7"/>
    </row>
    <row r="81" spans="1:14" x14ac:dyDescent="0.25">
      <c r="A81" s="15"/>
      <c r="B81" s="31" t="s">
        <v>132</v>
      </c>
      <c r="C81" s="23">
        <v>34026000</v>
      </c>
      <c r="D81" s="4">
        <v>35000000</v>
      </c>
      <c r="E81" s="23">
        <v>23551000</v>
      </c>
      <c r="F81" s="23"/>
      <c r="G81" s="23">
        <v>-11449000</v>
      </c>
      <c r="H81" s="23"/>
      <c r="I81" s="3">
        <f t="shared" si="45"/>
        <v>23551000</v>
      </c>
      <c r="J81" s="23">
        <v>50000000</v>
      </c>
      <c r="K81" s="18">
        <f t="shared" ref="K81:K157" si="48">+E81/D81*100</f>
        <v>67.28857142857143</v>
      </c>
      <c r="L81" s="18">
        <f>+I81/(G81+D81)*100</f>
        <v>100</v>
      </c>
      <c r="M81" s="18">
        <f t="shared" si="47"/>
        <v>212.30520996985268</v>
      </c>
      <c r="N81" s="7"/>
    </row>
    <row r="82" spans="1:14" ht="24" x14ac:dyDescent="0.25">
      <c r="A82" s="15"/>
      <c r="B82" s="31" t="s">
        <v>133</v>
      </c>
      <c r="C82" s="23">
        <v>10000000</v>
      </c>
      <c r="D82" s="4">
        <v>10000000</v>
      </c>
      <c r="E82" s="23">
        <v>0</v>
      </c>
      <c r="F82" s="23"/>
      <c r="G82" s="23"/>
      <c r="H82" s="23"/>
      <c r="I82" s="3">
        <f t="shared" si="45"/>
        <v>10000000</v>
      </c>
      <c r="J82" s="23">
        <v>10000000</v>
      </c>
      <c r="K82" s="18"/>
      <c r="L82" s="18">
        <f t="shared" si="46"/>
        <v>100</v>
      </c>
      <c r="M82" s="18">
        <f t="shared" si="47"/>
        <v>100</v>
      </c>
      <c r="N82" s="7"/>
    </row>
    <row r="83" spans="1:14" x14ac:dyDescent="0.25">
      <c r="A83" s="15"/>
      <c r="B83" s="31" t="s">
        <v>134</v>
      </c>
      <c r="C83" s="23">
        <v>15085490</v>
      </c>
      <c r="D83" s="4">
        <v>63000000</v>
      </c>
      <c r="E83" s="23">
        <v>19091103</v>
      </c>
      <c r="F83" s="23"/>
      <c r="G83" s="23"/>
      <c r="H83" s="23"/>
      <c r="I83" s="3">
        <f t="shared" si="45"/>
        <v>63000000</v>
      </c>
      <c r="J83" s="23">
        <v>50000000</v>
      </c>
      <c r="K83" s="18"/>
      <c r="L83" s="18">
        <f t="shared" si="46"/>
        <v>100</v>
      </c>
      <c r="M83" s="18">
        <f t="shared" si="47"/>
        <v>79.365079365079367</v>
      </c>
      <c r="N83" s="7"/>
    </row>
    <row r="84" spans="1:14" ht="24" x14ac:dyDescent="0.25">
      <c r="A84" s="15"/>
      <c r="B84" s="31" t="s">
        <v>135</v>
      </c>
      <c r="C84" s="23">
        <v>8400000</v>
      </c>
      <c r="D84" s="4">
        <v>9000000</v>
      </c>
      <c r="E84" s="23">
        <v>0</v>
      </c>
      <c r="F84" s="23"/>
      <c r="G84" s="23"/>
      <c r="H84" s="23"/>
      <c r="I84" s="3">
        <f t="shared" si="45"/>
        <v>9000000</v>
      </c>
      <c r="J84" s="23">
        <v>11000000</v>
      </c>
      <c r="K84" s="18"/>
      <c r="L84" s="18">
        <f t="shared" si="46"/>
        <v>100</v>
      </c>
      <c r="M84" s="18">
        <f t="shared" si="47"/>
        <v>122.22222222222223</v>
      </c>
      <c r="N84" s="7"/>
    </row>
    <row r="85" spans="1:14" x14ac:dyDescent="0.25">
      <c r="A85" s="15"/>
      <c r="B85" s="31" t="s">
        <v>136</v>
      </c>
      <c r="C85" s="23">
        <v>24400000</v>
      </c>
      <c r="D85" s="4">
        <v>36000000</v>
      </c>
      <c r="E85" s="23">
        <v>13650000</v>
      </c>
      <c r="F85" s="23"/>
      <c r="G85" s="23"/>
      <c r="H85" s="23"/>
      <c r="I85" s="3">
        <f t="shared" si="45"/>
        <v>36000000</v>
      </c>
      <c r="J85" s="23">
        <v>36000000</v>
      </c>
      <c r="K85" s="18">
        <f t="shared" si="48"/>
        <v>37.916666666666664</v>
      </c>
      <c r="L85" s="18">
        <f t="shared" si="46"/>
        <v>100</v>
      </c>
      <c r="M85" s="18">
        <f t="shared" si="47"/>
        <v>100</v>
      </c>
      <c r="N85" s="7"/>
    </row>
    <row r="86" spans="1:14" ht="36" x14ac:dyDescent="0.25">
      <c r="A86" s="16"/>
      <c r="B86" s="31" t="s">
        <v>137</v>
      </c>
      <c r="C86" s="23">
        <v>11792708</v>
      </c>
      <c r="D86" s="4">
        <v>25000000</v>
      </c>
      <c r="E86" s="23">
        <v>10450000</v>
      </c>
      <c r="F86" s="23"/>
      <c r="G86" s="23"/>
      <c r="H86" s="23"/>
      <c r="I86" s="3">
        <f t="shared" si="45"/>
        <v>25000000</v>
      </c>
      <c r="J86" s="23">
        <v>25000000</v>
      </c>
      <c r="K86" s="18"/>
      <c r="L86" s="18">
        <f t="shared" si="46"/>
        <v>100</v>
      </c>
      <c r="M86" s="18">
        <f t="shared" si="47"/>
        <v>100</v>
      </c>
      <c r="N86" s="7"/>
    </row>
    <row r="87" spans="1:14" ht="36" x14ac:dyDescent="0.25">
      <c r="A87" s="16"/>
      <c r="B87" s="31" t="s">
        <v>138</v>
      </c>
      <c r="C87" s="23">
        <v>18286402</v>
      </c>
      <c r="D87" s="4">
        <v>25000000</v>
      </c>
      <c r="E87" s="23">
        <v>0</v>
      </c>
      <c r="F87" s="23"/>
      <c r="G87" s="23"/>
      <c r="H87" s="23"/>
      <c r="I87" s="3">
        <f t="shared" si="45"/>
        <v>25000000</v>
      </c>
      <c r="J87" s="23">
        <v>25000000</v>
      </c>
      <c r="K87" s="18">
        <f t="shared" si="48"/>
        <v>0</v>
      </c>
      <c r="L87" s="18">
        <f t="shared" si="46"/>
        <v>100</v>
      </c>
      <c r="M87" s="18">
        <f t="shared" si="47"/>
        <v>100</v>
      </c>
      <c r="N87" s="7"/>
    </row>
    <row r="88" spans="1:14" x14ac:dyDescent="0.25">
      <c r="A88" s="16"/>
      <c r="B88" s="31" t="s">
        <v>139</v>
      </c>
      <c r="C88" s="23">
        <v>145000000</v>
      </c>
      <c r="D88" s="4">
        <v>145000000</v>
      </c>
      <c r="E88" s="23">
        <v>102267000</v>
      </c>
      <c r="F88" s="23"/>
      <c r="G88" s="23"/>
      <c r="H88" s="23"/>
      <c r="I88" s="3">
        <f t="shared" si="45"/>
        <v>145000000</v>
      </c>
      <c r="J88" s="23">
        <v>145000000</v>
      </c>
      <c r="K88" s="18">
        <f t="shared" si="48"/>
        <v>70.528965517241389</v>
      </c>
      <c r="L88" s="18">
        <f t="shared" si="46"/>
        <v>100</v>
      </c>
      <c r="M88" s="18">
        <f t="shared" si="47"/>
        <v>100</v>
      </c>
      <c r="N88" s="7"/>
    </row>
    <row r="89" spans="1:14" ht="24" x14ac:dyDescent="0.25">
      <c r="A89" s="16"/>
      <c r="B89" s="31" t="s">
        <v>140</v>
      </c>
      <c r="C89" s="23"/>
      <c r="D89" s="4">
        <v>15000000</v>
      </c>
      <c r="E89" s="23">
        <v>10300000</v>
      </c>
      <c r="F89" s="23"/>
      <c r="G89" s="23">
        <v>-4700000</v>
      </c>
      <c r="H89" s="23"/>
      <c r="I89" s="3">
        <f t="shared" si="45"/>
        <v>10300000</v>
      </c>
      <c r="J89" s="23">
        <v>10000000</v>
      </c>
      <c r="K89" s="18"/>
      <c r="L89" s="18">
        <f>+I89/(G89+D89)*100</f>
        <v>100</v>
      </c>
      <c r="M89" s="18">
        <f t="shared" si="47"/>
        <v>97.087378640776706</v>
      </c>
      <c r="N89" s="7"/>
    </row>
    <row r="90" spans="1:14" ht="36" x14ac:dyDescent="0.25">
      <c r="A90" s="16"/>
      <c r="B90" s="31" t="s">
        <v>141</v>
      </c>
      <c r="C90" s="23"/>
      <c r="D90" s="41">
        <v>11000000</v>
      </c>
      <c r="E90" s="23"/>
      <c r="F90" s="23"/>
      <c r="G90" s="23"/>
      <c r="H90" s="23"/>
      <c r="I90" s="3">
        <f t="shared" si="45"/>
        <v>11000000</v>
      </c>
      <c r="J90" s="23">
        <v>11000000</v>
      </c>
      <c r="K90" s="18"/>
      <c r="L90" s="18">
        <f t="shared" si="46"/>
        <v>100</v>
      </c>
      <c r="M90" s="18">
        <f t="shared" si="47"/>
        <v>100</v>
      </c>
      <c r="N90" s="7"/>
    </row>
    <row r="91" spans="1:14" ht="24" x14ac:dyDescent="0.25">
      <c r="A91" s="16"/>
      <c r="B91" s="31" t="s">
        <v>288</v>
      </c>
      <c r="C91" s="23"/>
      <c r="D91" s="41"/>
      <c r="E91" s="23"/>
      <c r="F91" s="23"/>
      <c r="G91" s="23"/>
      <c r="H91" s="23"/>
      <c r="I91" s="3"/>
      <c r="J91" s="23">
        <v>20000000</v>
      </c>
      <c r="K91" s="18"/>
      <c r="L91" s="18"/>
      <c r="M91" s="18"/>
      <c r="N91" s="7"/>
    </row>
    <row r="92" spans="1:14" ht="24" x14ac:dyDescent="0.25">
      <c r="A92" s="16"/>
      <c r="B92" s="31" t="s">
        <v>119</v>
      </c>
      <c r="C92" s="23"/>
      <c r="D92" s="3">
        <v>81000000</v>
      </c>
      <c r="E92" s="23">
        <v>81000000</v>
      </c>
      <c r="F92" s="23"/>
      <c r="G92" s="23"/>
      <c r="H92" s="23"/>
      <c r="I92" s="3">
        <f t="shared" si="45"/>
        <v>81000000</v>
      </c>
      <c r="J92" s="23"/>
      <c r="K92" s="18">
        <f t="shared" si="48"/>
        <v>100</v>
      </c>
      <c r="L92" s="18">
        <f t="shared" si="46"/>
        <v>100</v>
      </c>
      <c r="M92" s="18"/>
      <c r="N92" s="7"/>
    </row>
    <row r="93" spans="1:14" ht="48" x14ac:dyDescent="0.25">
      <c r="A93" s="16"/>
      <c r="B93" s="31" t="s">
        <v>142</v>
      </c>
      <c r="C93" s="23"/>
      <c r="D93" s="35">
        <v>140435000</v>
      </c>
      <c r="E93" s="35">
        <v>140435000</v>
      </c>
      <c r="F93" s="35"/>
      <c r="G93" s="35"/>
      <c r="H93" s="35"/>
      <c r="I93" s="3">
        <f t="shared" si="45"/>
        <v>140435000</v>
      </c>
      <c r="J93" s="23"/>
      <c r="K93" s="18">
        <f t="shared" si="48"/>
        <v>100</v>
      </c>
      <c r="L93" s="18">
        <f t="shared" si="46"/>
        <v>100</v>
      </c>
      <c r="M93" s="18"/>
      <c r="N93" s="7"/>
    </row>
    <row r="94" spans="1:14" ht="24" x14ac:dyDescent="0.25">
      <c r="A94" s="16"/>
      <c r="B94" s="31" t="s">
        <v>285</v>
      </c>
      <c r="C94" s="23"/>
      <c r="D94" s="35"/>
      <c r="E94" s="35"/>
      <c r="F94" s="35">
        <v>27886000</v>
      </c>
      <c r="G94" s="35">
        <v>29114000</v>
      </c>
      <c r="H94" s="35"/>
      <c r="I94" s="3">
        <f t="shared" si="45"/>
        <v>57000000</v>
      </c>
      <c r="J94" s="23"/>
      <c r="K94" s="18"/>
      <c r="L94" s="18"/>
      <c r="M94" s="18"/>
      <c r="N94" s="7"/>
    </row>
    <row r="95" spans="1:14" x14ac:dyDescent="0.25">
      <c r="A95" s="15" t="s">
        <v>15</v>
      </c>
      <c r="B95" s="30" t="s">
        <v>25</v>
      </c>
      <c r="C95" s="20">
        <f>+C96+C97+C105+C106</f>
        <v>170933000</v>
      </c>
      <c r="D95" s="20">
        <f>+D96+D97+D105+D106</f>
        <v>256168000</v>
      </c>
      <c r="E95" s="20">
        <f t="shared" ref="E95:J95" si="49">+E96+E97+E105+E106</f>
        <v>125341280</v>
      </c>
      <c r="F95" s="20">
        <f t="shared" si="49"/>
        <v>0</v>
      </c>
      <c r="G95" s="20">
        <f t="shared" si="49"/>
        <v>0</v>
      </c>
      <c r="H95" s="20">
        <f t="shared" si="49"/>
        <v>0</v>
      </c>
      <c r="I95" s="20">
        <f t="shared" si="49"/>
        <v>256168000</v>
      </c>
      <c r="J95" s="20">
        <f t="shared" si="49"/>
        <v>145000000</v>
      </c>
      <c r="K95" s="18">
        <f t="shared" si="48"/>
        <v>48.929327628743636</v>
      </c>
      <c r="L95" s="18">
        <f t="shared" si="46"/>
        <v>100</v>
      </c>
      <c r="M95" s="18">
        <f t="shared" si="47"/>
        <v>56.603478966927959</v>
      </c>
      <c r="N95" s="7"/>
    </row>
    <row r="96" spans="1:14" x14ac:dyDescent="0.25">
      <c r="A96" s="16"/>
      <c r="B96" s="31" t="s">
        <v>143</v>
      </c>
      <c r="C96" s="23">
        <v>54000000</v>
      </c>
      <c r="D96" s="23">
        <v>54000000</v>
      </c>
      <c r="E96" s="23">
        <v>13611800</v>
      </c>
      <c r="F96" s="23"/>
      <c r="G96" s="23"/>
      <c r="H96" s="23"/>
      <c r="I96" s="3">
        <f t="shared" si="45"/>
        <v>54000000</v>
      </c>
      <c r="J96" s="23">
        <v>54000000</v>
      </c>
      <c r="K96" s="18">
        <f t="shared" si="48"/>
        <v>25.20703703703704</v>
      </c>
      <c r="L96" s="18">
        <f t="shared" si="46"/>
        <v>100</v>
      </c>
      <c r="M96" s="18">
        <f t="shared" si="47"/>
        <v>100</v>
      </c>
      <c r="N96" s="7"/>
    </row>
    <row r="97" spans="1:14" x14ac:dyDescent="0.25">
      <c r="A97" s="15"/>
      <c r="B97" s="31" t="s">
        <v>144</v>
      </c>
      <c r="C97" s="23">
        <f>SUM(C98:C104)</f>
        <v>116933000</v>
      </c>
      <c r="D97" s="23">
        <f>SUM(D98:D104)</f>
        <v>93000000</v>
      </c>
      <c r="E97" s="23">
        <f t="shared" ref="E97:J97" si="50">SUM(E98:E104)</f>
        <v>2561480</v>
      </c>
      <c r="F97" s="23"/>
      <c r="G97" s="23"/>
      <c r="H97" s="23"/>
      <c r="I97" s="23">
        <f t="shared" si="50"/>
        <v>93000000</v>
      </c>
      <c r="J97" s="23">
        <f t="shared" si="50"/>
        <v>91000000</v>
      </c>
      <c r="K97" s="18"/>
      <c r="L97" s="18">
        <f t="shared" si="46"/>
        <v>100</v>
      </c>
      <c r="M97" s="18">
        <f t="shared" si="47"/>
        <v>97.849462365591393</v>
      </c>
      <c r="N97" s="7"/>
    </row>
    <row r="98" spans="1:14" ht="36" x14ac:dyDescent="0.25">
      <c r="A98" s="15"/>
      <c r="B98" s="37" t="s">
        <v>262</v>
      </c>
      <c r="C98" s="23"/>
      <c r="D98" s="23"/>
      <c r="E98" s="23"/>
      <c r="F98" s="23"/>
      <c r="G98" s="23"/>
      <c r="H98" s="23"/>
      <c r="I98" s="23"/>
      <c r="J98" s="23">
        <v>10000000</v>
      </c>
      <c r="K98" s="18"/>
      <c r="L98" s="18"/>
      <c r="M98" s="18"/>
      <c r="N98" s="7"/>
    </row>
    <row r="99" spans="1:14" ht="24" x14ac:dyDescent="0.25">
      <c r="A99" s="15"/>
      <c r="B99" s="31" t="s">
        <v>145</v>
      </c>
      <c r="C99" s="23">
        <v>6334000</v>
      </c>
      <c r="D99" s="33">
        <v>9000000</v>
      </c>
      <c r="E99" s="23">
        <v>2561480</v>
      </c>
      <c r="F99" s="23"/>
      <c r="G99" s="23"/>
      <c r="H99" s="23"/>
      <c r="I99" s="3">
        <f t="shared" ref="I99:I121" si="51">+D99+F99+G99</f>
        <v>9000000</v>
      </c>
      <c r="J99" s="23">
        <v>0</v>
      </c>
      <c r="K99" s="18"/>
      <c r="L99" s="18"/>
      <c r="M99" s="18"/>
      <c r="N99" s="7"/>
    </row>
    <row r="100" spans="1:14" x14ac:dyDescent="0.25">
      <c r="A100" s="15"/>
      <c r="B100" s="31" t="s">
        <v>132</v>
      </c>
      <c r="C100" s="23">
        <v>8000000</v>
      </c>
      <c r="D100" s="33"/>
      <c r="E100" s="23"/>
      <c r="F100" s="23"/>
      <c r="G100" s="23"/>
      <c r="H100" s="23"/>
      <c r="I100" s="3">
        <f t="shared" si="51"/>
        <v>0</v>
      </c>
      <c r="J100" s="23">
        <v>0</v>
      </c>
      <c r="K100" s="18"/>
      <c r="L100" s="18"/>
      <c r="M100" s="18"/>
      <c r="N100" s="7"/>
    </row>
    <row r="101" spans="1:14" x14ac:dyDescent="0.25">
      <c r="A101" s="15"/>
      <c r="B101" s="31" t="s">
        <v>146</v>
      </c>
      <c r="C101" s="23">
        <v>10000000</v>
      </c>
      <c r="D101" s="33">
        <v>10000000</v>
      </c>
      <c r="E101" s="23"/>
      <c r="F101" s="23"/>
      <c r="G101" s="23"/>
      <c r="H101" s="23"/>
      <c r="I101" s="3">
        <f t="shared" si="51"/>
        <v>10000000</v>
      </c>
      <c r="J101" s="23">
        <v>10000000</v>
      </c>
      <c r="K101" s="18"/>
      <c r="L101" s="18">
        <f t="shared" si="46"/>
        <v>100</v>
      </c>
      <c r="M101" s="18">
        <f t="shared" si="47"/>
        <v>100</v>
      </c>
      <c r="N101" s="7"/>
    </row>
    <row r="102" spans="1:14" ht="24" x14ac:dyDescent="0.25">
      <c r="A102" s="15"/>
      <c r="B102" s="31" t="s">
        <v>147</v>
      </c>
      <c r="C102" s="23">
        <v>70000000</v>
      </c>
      <c r="D102" s="33">
        <v>74000000</v>
      </c>
      <c r="E102" s="23"/>
      <c r="F102" s="23"/>
      <c r="G102" s="23"/>
      <c r="H102" s="23"/>
      <c r="I102" s="3">
        <f t="shared" si="51"/>
        <v>74000000</v>
      </c>
      <c r="J102" s="23">
        <v>71000000</v>
      </c>
      <c r="K102" s="18"/>
      <c r="L102" s="18">
        <f t="shared" si="46"/>
        <v>100</v>
      </c>
      <c r="M102" s="18">
        <f t="shared" si="47"/>
        <v>95.945945945945937</v>
      </c>
      <c r="N102" s="7"/>
    </row>
    <row r="103" spans="1:14" x14ac:dyDescent="0.25">
      <c r="A103" s="15"/>
      <c r="B103" s="31" t="s">
        <v>244</v>
      </c>
      <c r="C103" s="23">
        <v>13950000</v>
      </c>
      <c r="D103" s="23">
        <v>0</v>
      </c>
      <c r="E103" s="23"/>
      <c r="F103" s="23"/>
      <c r="G103" s="23"/>
      <c r="H103" s="23"/>
      <c r="I103" s="3">
        <f t="shared" si="51"/>
        <v>0</v>
      </c>
      <c r="J103" s="23">
        <v>0</v>
      </c>
      <c r="K103" s="18"/>
      <c r="L103" s="18"/>
      <c r="M103" s="18"/>
      <c r="N103" s="7"/>
    </row>
    <row r="104" spans="1:14" x14ac:dyDescent="0.25">
      <c r="A104" s="15"/>
      <c r="B104" s="31" t="s">
        <v>245</v>
      </c>
      <c r="C104" s="23">
        <v>8649000</v>
      </c>
      <c r="D104" s="23">
        <v>0</v>
      </c>
      <c r="E104" s="23"/>
      <c r="F104" s="23"/>
      <c r="G104" s="23"/>
      <c r="H104" s="23"/>
      <c r="I104" s="3">
        <f t="shared" si="51"/>
        <v>0</v>
      </c>
      <c r="J104" s="23">
        <v>0</v>
      </c>
      <c r="K104" s="18"/>
      <c r="L104" s="18"/>
      <c r="M104" s="18"/>
      <c r="N104" s="7"/>
    </row>
    <row r="105" spans="1:14" ht="24" x14ac:dyDescent="0.25">
      <c r="A105" s="15"/>
      <c r="B105" s="37" t="s">
        <v>119</v>
      </c>
      <c r="C105" s="20"/>
      <c r="D105" s="3">
        <v>1000000</v>
      </c>
      <c r="E105" s="3">
        <v>1000000</v>
      </c>
      <c r="F105" s="3"/>
      <c r="G105" s="3"/>
      <c r="H105" s="3"/>
      <c r="I105" s="3">
        <f t="shared" si="51"/>
        <v>1000000</v>
      </c>
      <c r="J105" s="20">
        <v>0</v>
      </c>
      <c r="K105" s="18">
        <f t="shared" si="48"/>
        <v>100</v>
      </c>
      <c r="L105" s="18">
        <f t="shared" si="46"/>
        <v>100</v>
      </c>
      <c r="M105" s="18"/>
      <c r="N105" s="7"/>
    </row>
    <row r="106" spans="1:14" ht="48" x14ac:dyDescent="0.25">
      <c r="A106" s="15"/>
      <c r="B106" s="37" t="s">
        <v>243</v>
      </c>
      <c r="C106" s="23"/>
      <c r="D106" s="23">
        <v>108168000</v>
      </c>
      <c r="E106" s="23">
        <v>108168000</v>
      </c>
      <c r="F106" s="23"/>
      <c r="G106" s="23"/>
      <c r="H106" s="23"/>
      <c r="I106" s="3">
        <f t="shared" si="51"/>
        <v>108168000</v>
      </c>
      <c r="J106" s="23">
        <v>0</v>
      </c>
      <c r="K106" s="18">
        <f t="shared" si="48"/>
        <v>100</v>
      </c>
      <c r="L106" s="18">
        <f t="shared" si="46"/>
        <v>100</v>
      </c>
      <c r="M106" s="18"/>
      <c r="N106" s="7"/>
    </row>
    <row r="107" spans="1:14" x14ac:dyDescent="0.25">
      <c r="A107" s="15" t="s">
        <v>26</v>
      </c>
      <c r="B107" s="30" t="s">
        <v>27</v>
      </c>
      <c r="C107" s="20">
        <f>+C108+C109+C117+C118+C121+C119+C120+C122+C123</f>
        <v>722627061</v>
      </c>
      <c r="D107" s="20">
        <f>+D108+D109+D117+D118+D121+D119+D120+D122+D123</f>
        <v>1812995880</v>
      </c>
      <c r="E107" s="20">
        <f t="shared" ref="E107:J107" si="52">+E108+E109+E117+E118+E121+E119+E120+E122+E123</f>
        <v>647343535</v>
      </c>
      <c r="F107" s="20">
        <f t="shared" ref="F107" si="53">+F108+F109+F117+F118+F121+F119+F120+F122+F123</f>
        <v>90000000</v>
      </c>
      <c r="G107" s="20">
        <f t="shared" ref="G107" si="54">+G108+G109+G117+G118+G121+G119+G120+G122+G123</f>
        <v>-10000000</v>
      </c>
      <c r="H107" s="20"/>
      <c r="I107" s="20">
        <f t="shared" si="52"/>
        <v>1892995880</v>
      </c>
      <c r="J107" s="20">
        <f t="shared" si="52"/>
        <v>720000000</v>
      </c>
      <c r="K107" s="18">
        <f t="shared" si="48"/>
        <v>35.705736683748007</v>
      </c>
      <c r="L107" s="18">
        <f t="shared" si="46"/>
        <v>104.41258586864521</v>
      </c>
      <c r="M107" s="18">
        <f t="shared" si="47"/>
        <v>38.034948073949323</v>
      </c>
      <c r="N107" s="7"/>
    </row>
    <row r="108" spans="1:14" x14ac:dyDescent="0.25">
      <c r="A108" s="15"/>
      <c r="B108" s="31" t="s">
        <v>33</v>
      </c>
      <c r="C108" s="3">
        <v>120000000</v>
      </c>
      <c r="D108" s="3">
        <f>2*60000000</f>
        <v>120000000</v>
      </c>
      <c r="E108" s="3">
        <v>12920000</v>
      </c>
      <c r="F108" s="3"/>
      <c r="G108" s="3"/>
      <c r="H108" s="3"/>
      <c r="I108" s="3">
        <f t="shared" si="51"/>
        <v>120000000</v>
      </c>
      <c r="J108" s="3">
        <v>150000000</v>
      </c>
      <c r="K108" s="18">
        <f t="shared" si="48"/>
        <v>10.766666666666666</v>
      </c>
      <c r="L108" s="18">
        <f t="shared" si="46"/>
        <v>100</v>
      </c>
      <c r="M108" s="18">
        <f t="shared" si="47"/>
        <v>125</v>
      </c>
      <c r="N108" s="7"/>
    </row>
    <row r="109" spans="1:14" x14ac:dyDescent="0.25">
      <c r="A109" s="15"/>
      <c r="B109" s="31" t="s">
        <v>148</v>
      </c>
      <c r="C109" s="41">
        <f>SUM(C110:C116)</f>
        <v>482837061</v>
      </c>
      <c r="D109" s="41">
        <f>SUM(D110:D116)</f>
        <v>512000000</v>
      </c>
      <c r="E109" s="41">
        <f t="shared" ref="E109:J109" si="55">SUM(E110:E116)</f>
        <v>356427655</v>
      </c>
      <c r="F109" s="41">
        <f t="shared" si="55"/>
        <v>90000000</v>
      </c>
      <c r="G109" s="41">
        <f t="shared" si="55"/>
        <v>-10000000</v>
      </c>
      <c r="H109" s="41"/>
      <c r="I109" s="41">
        <f>SUM(I110:I116)</f>
        <v>592000000</v>
      </c>
      <c r="J109" s="41">
        <f t="shared" si="55"/>
        <v>570000000</v>
      </c>
      <c r="K109" s="18">
        <f t="shared" si="48"/>
        <v>69.614776367187503</v>
      </c>
      <c r="L109" s="18">
        <f t="shared" si="46"/>
        <v>115.625</v>
      </c>
      <c r="M109" s="18">
        <f t="shared" si="47"/>
        <v>96.28378378378379</v>
      </c>
      <c r="N109" s="7"/>
    </row>
    <row r="110" spans="1:14" ht="24" x14ac:dyDescent="0.25">
      <c r="A110" s="15"/>
      <c r="B110" s="31" t="s">
        <v>34</v>
      </c>
      <c r="C110" s="23">
        <v>270000000</v>
      </c>
      <c r="D110" s="42">
        <v>261000000</v>
      </c>
      <c r="E110" s="23">
        <v>229989136</v>
      </c>
      <c r="F110" s="23">
        <v>90000000</v>
      </c>
      <c r="G110" s="23"/>
      <c r="H110" s="23"/>
      <c r="I110" s="3">
        <f t="shared" si="51"/>
        <v>351000000</v>
      </c>
      <c r="J110" s="23">
        <v>130000000</v>
      </c>
      <c r="K110" s="18">
        <f t="shared" si="48"/>
        <v>88.118442911877395</v>
      </c>
      <c r="L110" s="18">
        <f>+I110/(F110+D110)*100</f>
        <v>100</v>
      </c>
      <c r="M110" s="18">
        <f t="shared" si="47"/>
        <v>37.037037037037038</v>
      </c>
      <c r="N110" s="7"/>
    </row>
    <row r="111" spans="1:14" ht="24" x14ac:dyDescent="0.25">
      <c r="A111" s="15"/>
      <c r="B111" s="31" t="s">
        <v>289</v>
      </c>
      <c r="C111" s="23"/>
      <c r="D111" s="42"/>
      <c r="E111" s="23"/>
      <c r="F111" s="23"/>
      <c r="G111" s="23"/>
      <c r="H111" s="23"/>
      <c r="I111" s="3"/>
      <c r="J111" s="23">
        <v>200000000</v>
      </c>
      <c r="K111" s="18"/>
      <c r="L111" s="18"/>
      <c r="M111" s="18"/>
      <c r="N111" s="7"/>
    </row>
    <row r="112" spans="1:14" x14ac:dyDescent="0.25">
      <c r="A112" s="15"/>
      <c r="B112" s="31" t="s">
        <v>35</v>
      </c>
      <c r="C112" s="23">
        <v>19000000</v>
      </c>
      <c r="D112" s="42">
        <v>31000000</v>
      </c>
      <c r="E112" s="23">
        <v>910480</v>
      </c>
      <c r="F112" s="23"/>
      <c r="G112" s="23"/>
      <c r="H112" s="23"/>
      <c r="I112" s="3">
        <f t="shared" si="51"/>
        <v>31000000</v>
      </c>
      <c r="J112" s="23">
        <v>50000000</v>
      </c>
      <c r="K112" s="18">
        <f t="shared" si="48"/>
        <v>2.9370322580645163</v>
      </c>
      <c r="L112" s="18">
        <f t="shared" si="46"/>
        <v>100</v>
      </c>
      <c r="M112" s="18">
        <f t="shared" si="47"/>
        <v>161.29032258064515</v>
      </c>
      <c r="N112" s="7"/>
    </row>
    <row r="113" spans="1:14" x14ac:dyDescent="0.25">
      <c r="A113" s="15"/>
      <c r="B113" s="31" t="s">
        <v>36</v>
      </c>
      <c r="C113" s="23">
        <v>64226160</v>
      </c>
      <c r="D113" s="42">
        <v>80000000</v>
      </c>
      <c r="E113" s="23">
        <v>43886381</v>
      </c>
      <c r="F113" s="23"/>
      <c r="G113" s="23">
        <v>-10000000</v>
      </c>
      <c r="H113" s="23"/>
      <c r="I113" s="3">
        <f t="shared" si="51"/>
        <v>70000000</v>
      </c>
      <c r="J113" s="23">
        <v>80000000</v>
      </c>
      <c r="K113" s="18">
        <f t="shared" si="48"/>
        <v>54.857976249999993</v>
      </c>
      <c r="L113" s="18">
        <f>+I113/(G113+D113)*100</f>
        <v>100</v>
      </c>
      <c r="M113" s="18">
        <f t="shared" si="47"/>
        <v>114.28571428571428</v>
      </c>
      <c r="N113" s="7"/>
    </row>
    <row r="114" spans="1:14" ht="36" x14ac:dyDescent="0.25">
      <c r="A114" s="15"/>
      <c r="B114" s="31" t="s">
        <v>37</v>
      </c>
      <c r="C114" s="23">
        <v>89610901</v>
      </c>
      <c r="D114" s="42">
        <v>100000000</v>
      </c>
      <c r="E114" s="23">
        <v>51641658</v>
      </c>
      <c r="F114" s="23"/>
      <c r="G114" s="23"/>
      <c r="H114" s="23"/>
      <c r="I114" s="3">
        <f t="shared" si="51"/>
        <v>100000000</v>
      </c>
      <c r="J114" s="23">
        <v>100000000</v>
      </c>
      <c r="K114" s="18">
        <f t="shared" si="48"/>
        <v>51.641658</v>
      </c>
      <c r="L114" s="18">
        <f t="shared" si="46"/>
        <v>100</v>
      </c>
      <c r="M114" s="18">
        <f t="shared" si="47"/>
        <v>100</v>
      </c>
      <c r="N114" s="7"/>
    </row>
    <row r="115" spans="1:14" x14ac:dyDescent="0.25">
      <c r="A115" s="15"/>
      <c r="B115" s="31" t="s">
        <v>38</v>
      </c>
      <c r="C115" s="23">
        <v>30000000</v>
      </c>
      <c r="D115" s="42">
        <v>30000000</v>
      </c>
      <c r="E115" s="23">
        <v>30000000</v>
      </c>
      <c r="F115" s="23"/>
      <c r="G115" s="23"/>
      <c r="H115" s="23"/>
      <c r="I115" s="3">
        <f t="shared" si="51"/>
        <v>30000000</v>
      </c>
      <c r="J115" s="23"/>
      <c r="K115" s="18">
        <f t="shared" si="48"/>
        <v>100</v>
      </c>
      <c r="L115" s="18">
        <f t="shared" si="46"/>
        <v>100</v>
      </c>
      <c r="M115" s="18">
        <f t="shared" si="47"/>
        <v>0</v>
      </c>
      <c r="N115" s="7"/>
    </row>
    <row r="116" spans="1:14" ht="24" x14ac:dyDescent="0.25">
      <c r="A116" s="15"/>
      <c r="B116" s="31" t="s">
        <v>39</v>
      </c>
      <c r="C116" s="23">
        <v>10000000</v>
      </c>
      <c r="D116" s="42">
        <v>10000000</v>
      </c>
      <c r="E116" s="23"/>
      <c r="F116" s="23"/>
      <c r="G116" s="23"/>
      <c r="H116" s="23"/>
      <c r="I116" s="3">
        <f t="shared" si="51"/>
        <v>10000000</v>
      </c>
      <c r="J116" s="23">
        <v>10000000</v>
      </c>
      <c r="K116" s="18"/>
      <c r="L116" s="18">
        <f t="shared" si="46"/>
        <v>100</v>
      </c>
      <c r="M116" s="18">
        <f t="shared" si="47"/>
        <v>100</v>
      </c>
      <c r="N116" s="7"/>
    </row>
    <row r="117" spans="1:14" ht="36" x14ac:dyDescent="0.25">
      <c r="A117" s="15"/>
      <c r="B117" s="37" t="s">
        <v>149</v>
      </c>
      <c r="C117" s="20"/>
      <c r="D117" s="34">
        <v>85592442</v>
      </c>
      <c r="E117" s="23">
        <v>85592442</v>
      </c>
      <c r="F117" s="23"/>
      <c r="G117" s="23"/>
      <c r="H117" s="23"/>
      <c r="I117" s="3">
        <f t="shared" si="51"/>
        <v>85592442</v>
      </c>
      <c r="J117" s="20"/>
      <c r="K117" s="18">
        <f t="shared" si="48"/>
        <v>100</v>
      </c>
      <c r="L117" s="18">
        <f t="shared" si="46"/>
        <v>100</v>
      </c>
      <c r="M117" s="18"/>
      <c r="N117" s="7"/>
    </row>
    <row r="118" spans="1:14" ht="36" x14ac:dyDescent="0.25">
      <c r="A118" s="15"/>
      <c r="B118" s="37" t="s">
        <v>150</v>
      </c>
      <c r="C118" s="20"/>
      <c r="D118" s="34">
        <v>62086438</v>
      </c>
      <c r="E118" s="23">
        <v>62086438</v>
      </c>
      <c r="F118" s="23"/>
      <c r="G118" s="23"/>
      <c r="H118" s="23"/>
      <c r="I118" s="3">
        <f t="shared" si="51"/>
        <v>62086438</v>
      </c>
      <c r="J118" s="20"/>
      <c r="K118" s="18">
        <f t="shared" si="48"/>
        <v>100</v>
      </c>
      <c r="L118" s="18">
        <f t="shared" si="46"/>
        <v>100</v>
      </c>
      <c r="M118" s="18"/>
      <c r="N118" s="7"/>
    </row>
    <row r="119" spans="1:14" ht="36" x14ac:dyDescent="0.25">
      <c r="A119" s="15"/>
      <c r="B119" s="37" t="s">
        <v>266</v>
      </c>
      <c r="C119" s="20"/>
      <c r="D119" s="34">
        <v>130317000</v>
      </c>
      <c r="E119" s="23">
        <v>130317000</v>
      </c>
      <c r="F119" s="23"/>
      <c r="G119" s="23"/>
      <c r="H119" s="23"/>
      <c r="I119" s="3">
        <f t="shared" si="51"/>
        <v>130317000</v>
      </c>
      <c r="J119" s="20"/>
      <c r="K119" s="18"/>
      <c r="L119" s="18"/>
      <c r="M119" s="18"/>
      <c r="N119" s="7"/>
    </row>
    <row r="120" spans="1:14" ht="24" x14ac:dyDescent="0.25">
      <c r="A120" s="15"/>
      <c r="B120" s="37" t="s">
        <v>277</v>
      </c>
      <c r="C120" s="20"/>
      <c r="D120" s="34">
        <v>870000000</v>
      </c>
      <c r="E120" s="23"/>
      <c r="F120" s="23"/>
      <c r="G120" s="23"/>
      <c r="H120" s="23"/>
      <c r="I120" s="3">
        <f t="shared" si="51"/>
        <v>870000000</v>
      </c>
      <c r="J120" s="20"/>
      <c r="K120" s="18"/>
      <c r="L120" s="18"/>
      <c r="M120" s="18"/>
      <c r="N120" s="7"/>
    </row>
    <row r="121" spans="1:14" ht="24" x14ac:dyDescent="0.25">
      <c r="A121" s="16"/>
      <c r="B121" s="31" t="s">
        <v>119</v>
      </c>
      <c r="C121" s="23"/>
      <c r="D121" s="3">
        <v>33000000</v>
      </c>
      <c r="E121" s="23"/>
      <c r="F121" s="23"/>
      <c r="G121" s="23"/>
      <c r="H121" s="23"/>
      <c r="I121" s="3">
        <f t="shared" si="51"/>
        <v>33000000</v>
      </c>
      <c r="J121" s="23"/>
      <c r="K121" s="18"/>
      <c r="L121" s="18">
        <f t="shared" si="46"/>
        <v>100</v>
      </c>
      <c r="M121" s="18"/>
      <c r="N121" s="7"/>
    </row>
    <row r="122" spans="1:14" ht="24" x14ac:dyDescent="0.25">
      <c r="A122" s="16"/>
      <c r="B122" s="31" t="s">
        <v>246</v>
      </c>
      <c r="C122" s="23">
        <v>76500000</v>
      </c>
      <c r="D122" s="23"/>
      <c r="E122" s="23"/>
      <c r="F122" s="23"/>
      <c r="G122" s="23"/>
      <c r="H122" s="23"/>
      <c r="I122" s="23"/>
      <c r="J122" s="23"/>
      <c r="K122" s="18"/>
      <c r="L122" s="18"/>
      <c r="M122" s="18"/>
      <c r="N122" s="7"/>
    </row>
    <row r="123" spans="1:14" ht="24" x14ac:dyDescent="0.25">
      <c r="A123" s="16"/>
      <c r="B123" s="31" t="s">
        <v>247</v>
      </c>
      <c r="C123" s="23">
        <v>43290000</v>
      </c>
      <c r="D123" s="23"/>
      <c r="E123" s="23"/>
      <c r="F123" s="23"/>
      <c r="G123" s="23"/>
      <c r="H123" s="23"/>
      <c r="I123" s="23"/>
      <c r="J123" s="23"/>
      <c r="K123" s="18"/>
      <c r="L123" s="18"/>
      <c r="M123" s="18"/>
      <c r="N123" s="7"/>
    </row>
    <row r="124" spans="1:14" x14ac:dyDescent="0.25">
      <c r="A124" s="15" t="s">
        <v>28</v>
      </c>
      <c r="B124" s="30" t="s">
        <v>29</v>
      </c>
      <c r="C124" s="20">
        <f>+C125+C126+C134+C132+C133</f>
        <v>3687555348</v>
      </c>
      <c r="D124" s="20">
        <f t="shared" ref="D124:I124" si="56">+D125+D126+D134+D132+D133</f>
        <v>4184838120</v>
      </c>
      <c r="E124" s="20">
        <f t="shared" si="56"/>
        <v>2539836183</v>
      </c>
      <c r="F124" s="20">
        <f t="shared" si="56"/>
        <v>0</v>
      </c>
      <c r="G124" s="20">
        <f t="shared" si="56"/>
        <v>-2965000</v>
      </c>
      <c r="H124" s="20">
        <f t="shared" si="56"/>
        <v>0</v>
      </c>
      <c r="I124" s="20">
        <f t="shared" si="56"/>
        <v>4181873120</v>
      </c>
      <c r="J124" s="20">
        <f>+J125+J126+J134+J132+J133+J133</f>
        <v>6146650000</v>
      </c>
      <c r="K124" s="27">
        <f t="shared" si="48"/>
        <v>60.691384234475478</v>
      </c>
      <c r="L124" s="27">
        <f t="shared" si="46"/>
        <v>99.929148991789447</v>
      </c>
      <c r="M124" s="27">
        <f t="shared" si="47"/>
        <v>146.98317772013129</v>
      </c>
      <c r="N124" s="7"/>
    </row>
    <row r="125" spans="1:14" x14ac:dyDescent="0.25">
      <c r="A125" s="15"/>
      <c r="B125" s="31" t="s">
        <v>143</v>
      </c>
      <c r="C125" s="3">
        <v>54000000</v>
      </c>
      <c r="D125" s="3">
        <v>54000000</v>
      </c>
      <c r="E125" s="3">
        <v>52735200</v>
      </c>
      <c r="F125" s="3"/>
      <c r="G125" s="3"/>
      <c r="H125" s="3"/>
      <c r="I125" s="3">
        <f t="shared" ref="I125" si="57">+D125+F125+G125</f>
        <v>54000000</v>
      </c>
      <c r="J125" s="3">
        <v>54000000</v>
      </c>
      <c r="K125" s="18">
        <f t="shared" si="48"/>
        <v>97.657777777777781</v>
      </c>
      <c r="L125" s="18">
        <f t="shared" si="46"/>
        <v>100</v>
      </c>
      <c r="M125" s="18">
        <f t="shared" si="47"/>
        <v>100</v>
      </c>
      <c r="N125" s="7"/>
    </row>
    <row r="126" spans="1:14" x14ac:dyDescent="0.25">
      <c r="A126" s="15"/>
      <c r="B126" s="31" t="s">
        <v>157</v>
      </c>
      <c r="C126" s="41">
        <f>SUM(C127:C131)</f>
        <v>3527740292</v>
      </c>
      <c r="D126" s="41">
        <f>SUM(D127:D131)</f>
        <v>4020000000</v>
      </c>
      <c r="E126" s="41">
        <f t="shared" ref="E126:I126" si="58">SUM(E127:E131)</f>
        <v>2376262863</v>
      </c>
      <c r="F126" s="41">
        <f t="shared" si="58"/>
        <v>0</v>
      </c>
      <c r="G126" s="41">
        <f t="shared" si="58"/>
        <v>-2965000</v>
      </c>
      <c r="H126" s="41"/>
      <c r="I126" s="41">
        <f t="shared" si="58"/>
        <v>4017035000</v>
      </c>
      <c r="J126" s="41">
        <f>SUM(J127:J131)</f>
        <v>4092650000</v>
      </c>
      <c r="K126" s="18">
        <f t="shared" si="48"/>
        <v>59.111016492537317</v>
      </c>
      <c r="L126" s="18">
        <f>+I126/(G126+D126)*100</f>
        <v>100</v>
      </c>
      <c r="M126" s="18">
        <f t="shared" si="47"/>
        <v>101.88235850571378</v>
      </c>
      <c r="N126" s="7"/>
    </row>
    <row r="127" spans="1:14" x14ac:dyDescent="0.25">
      <c r="A127" s="15"/>
      <c r="B127" s="31" t="s">
        <v>158</v>
      </c>
      <c r="C127" s="23">
        <v>113695800</v>
      </c>
      <c r="D127" s="41">
        <v>150000000</v>
      </c>
      <c r="E127" s="23">
        <v>40900000</v>
      </c>
      <c r="F127" s="23"/>
      <c r="G127" s="23"/>
      <c r="H127" s="23"/>
      <c r="I127" s="3">
        <f t="shared" ref="I127:I146" si="59">+D127+F127+G127</f>
        <v>150000000</v>
      </c>
      <c r="J127" s="23">
        <v>165500000</v>
      </c>
      <c r="K127" s="18">
        <f t="shared" si="48"/>
        <v>27.266666666666666</v>
      </c>
      <c r="L127" s="18">
        <f t="shared" si="46"/>
        <v>100</v>
      </c>
      <c r="M127" s="18">
        <f t="shared" si="47"/>
        <v>110.33333333333333</v>
      </c>
      <c r="N127" s="7"/>
    </row>
    <row r="128" spans="1:14" x14ac:dyDescent="0.25">
      <c r="A128" s="15"/>
      <c r="B128" s="31" t="s">
        <v>159</v>
      </c>
      <c r="C128" s="23">
        <v>32564600</v>
      </c>
      <c r="D128" s="41">
        <v>41000000</v>
      </c>
      <c r="E128" s="23">
        <v>18033000</v>
      </c>
      <c r="F128" s="23"/>
      <c r="G128" s="23">
        <v>-2000000</v>
      </c>
      <c r="H128" s="23"/>
      <c r="I128" s="3">
        <f t="shared" si="59"/>
        <v>39000000</v>
      </c>
      <c r="J128" s="23">
        <v>41300000</v>
      </c>
      <c r="K128" s="18">
        <f t="shared" si="48"/>
        <v>43.982926829268294</v>
      </c>
      <c r="L128" s="18">
        <f>+I128/(D128+G128)*100</f>
        <v>100</v>
      </c>
      <c r="M128" s="18">
        <f t="shared" si="47"/>
        <v>105.8974358974359</v>
      </c>
      <c r="N128" s="7"/>
    </row>
    <row r="129" spans="1:14" x14ac:dyDescent="0.25">
      <c r="A129" s="15"/>
      <c r="B129" s="31" t="s">
        <v>160</v>
      </c>
      <c r="C129" s="23">
        <v>8280000</v>
      </c>
      <c r="D129" s="41">
        <v>19000000</v>
      </c>
      <c r="E129" s="23"/>
      <c r="F129" s="23"/>
      <c r="G129" s="23">
        <v>-965000</v>
      </c>
      <c r="H129" s="23"/>
      <c r="I129" s="3">
        <f t="shared" si="59"/>
        <v>18035000</v>
      </c>
      <c r="J129" s="23">
        <v>15850000</v>
      </c>
      <c r="K129" s="18"/>
      <c r="L129" s="18">
        <f>+I129/(G129+D129)*100</f>
        <v>100</v>
      </c>
      <c r="M129" s="18">
        <f t="shared" si="47"/>
        <v>87.884668699750492</v>
      </c>
      <c r="N129" s="7"/>
    </row>
    <row r="130" spans="1:14" ht="24" x14ac:dyDescent="0.25">
      <c r="A130" s="15"/>
      <c r="B130" s="31" t="s">
        <v>161</v>
      </c>
      <c r="C130" s="23">
        <v>10000000</v>
      </c>
      <c r="D130" s="41">
        <v>10000000</v>
      </c>
      <c r="E130" s="23"/>
      <c r="F130" s="23"/>
      <c r="G130" s="23"/>
      <c r="H130" s="23"/>
      <c r="I130" s="3">
        <f t="shared" si="59"/>
        <v>10000000</v>
      </c>
      <c r="J130" s="23">
        <v>10000000</v>
      </c>
      <c r="K130" s="18"/>
      <c r="L130" s="18">
        <f t="shared" si="46"/>
        <v>100</v>
      </c>
      <c r="M130" s="18">
        <f t="shared" si="47"/>
        <v>100</v>
      </c>
      <c r="N130" s="7"/>
    </row>
    <row r="131" spans="1:14" x14ac:dyDescent="0.25">
      <c r="A131" s="15"/>
      <c r="B131" s="31" t="s">
        <v>162</v>
      </c>
      <c r="C131" s="23">
        <v>3363199892</v>
      </c>
      <c r="D131" s="41">
        <v>3800000000</v>
      </c>
      <c r="E131" s="23">
        <v>2317329863</v>
      </c>
      <c r="F131" s="23"/>
      <c r="G131" s="23"/>
      <c r="H131" s="23"/>
      <c r="I131" s="3">
        <f t="shared" si="59"/>
        <v>3800000000</v>
      </c>
      <c r="J131" s="23">
        <v>3860000000</v>
      </c>
      <c r="K131" s="18">
        <f t="shared" si="48"/>
        <v>60.982364815789467</v>
      </c>
      <c r="L131" s="18">
        <f t="shared" si="46"/>
        <v>100</v>
      </c>
      <c r="M131" s="18">
        <f t="shared" si="47"/>
        <v>101.57894736842105</v>
      </c>
      <c r="N131" s="7"/>
    </row>
    <row r="132" spans="1:14" x14ac:dyDescent="0.25">
      <c r="A132" s="15"/>
      <c r="B132" s="37" t="s">
        <v>251</v>
      </c>
      <c r="C132" s="23">
        <v>105815056</v>
      </c>
      <c r="D132" s="41"/>
      <c r="E132" s="23"/>
      <c r="F132" s="23"/>
      <c r="G132" s="23"/>
      <c r="H132" s="23"/>
      <c r="I132" s="3">
        <f t="shared" si="59"/>
        <v>0</v>
      </c>
      <c r="J132" s="23"/>
      <c r="K132" s="18"/>
      <c r="L132" s="18"/>
      <c r="M132" s="18"/>
      <c r="N132" s="7"/>
    </row>
    <row r="133" spans="1:14" ht="24" x14ac:dyDescent="0.25">
      <c r="A133" s="15"/>
      <c r="B133" s="37" t="s">
        <v>305</v>
      </c>
      <c r="C133" s="23"/>
      <c r="D133" s="41"/>
      <c r="E133" s="23"/>
      <c r="F133" s="23"/>
      <c r="G133" s="23"/>
      <c r="H133" s="23"/>
      <c r="I133" s="3"/>
      <c r="J133" s="23">
        <v>1000000000</v>
      </c>
      <c r="K133" s="18"/>
      <c r="L133" s="18"/>
      <c r="M133" s="18"/>
      <c r="N133" s="7"/>
    </row>
    <row r="134" spans="1:14" ht="45" customHeight="1" x14ac:dyDescent="0.25">
      <c r="A134" s="15"/>
      <c r="B134" s="37" t="s">
        <v>163</v>
      </c>
      <c r="C134" s="23"/>
      <c r="D134" s="35">
        <v>110838120</v>
      </c>
      <c r="E134" s="23">
        <v>110838120</v>
      </c>
      <c r="F134" s="23"/>
      <c r="G134" s="23"/>
      <c r="H134" s="23"/>
      <c r="I134" s="3">
        <f t="shared" si="59"/>
        <v>110838120</v>
      </c>
      <c r="J134" s="35"/>
      <c r="K134" s="18">
        <f t="shared" si="48"/>
        <v>100</v>
      </c>
      <c r="L134" s="18">
        <f t="shared" si="46"/>
        <v>100</v>
      </c>
      <c r="M134" s="18"/>
      <c r="N134" s="7"/>
    </row>
    <row r="135" spans="1:14" x14ac:dyDescent="0.25">
      <c r="A135" s="15" t="s">
        <v>30</v>
      </c>
      <c r="B135" s="30" t="s">
        <v>31</v>
      </c>
      <c r="C135" s="20">
        <f>+C136+C137+C143+C144+C146+C148+C147+C145+C141+C142</f>
        <v>431804255</v>
      </c>
      <c r="D135" s="20">
        <f t="shared" ref="D135:J135" si="60">+D136+D137+D143+D144+D146+D148+D147+D145+D141+D142</f>
        <v>462518000</v>
      </c>
      <c r="E135" s="20">
        <f t="shared" si="60"/>
        <v>353343005</v>
      </c>
      <c r="F135" s="20">
        <f t="shared" si="60"/>
        <v>0</v>
      </c>
      <c r="G135" s="20">
        <f t="shared" si="60"/>
        <v>0</v>
      </c>
      <c r="H135" s="20">
        <f t="shared" si="60"/>
        <v>0</v>
      </c>
      <c r="I135" s="20">
        <f t="shared" si="60"/>
        <v>462518000</v>
      </c>
      <c r="J135" s="20">
        <f t="shared" si="60"/>
        <v>1437700000</v>
      </c>
      <c r="K135" s="18">
        <f t="shared" si="48"/>
        <v>76.395514336739325</v>
      </c>
      <c r="L135" s="18">
        <f t="shared" si="46"/>
        <v>100</v>
      </c>
      <c r="M135" s="18">
        <f t="shared" si="47"/>
        <v>310.84195642115549</v>
      </c>
      <c r="N135" s="7"/>
    </row>
    <row r="136" spans="1:14" x14ac:dyDescent="0.25">
      <c r="A136" s="16"/>
      <c r="B136" s="31" t="s">
        <v>143</v>
      </c>
      <c r="C136" s="23">
        <v>24000000</v>
      </c>
      <c r="D136" s="3">
        <v>24000000</v>
      </c>
      <c r="E136" s="23">
        <v>3890000</v>
      </c>
      <c r="F136" s="23"/>
      <c r="G136" s="23"/>
      <c r="H136" s="23"/>
      <c r="I136" s="3">
        <f t="shared" si="59"/>
        <v>24000000</v>
      </c>
      <c r="J136" s="23">
        <v>1000000000</v>
      </c>
      <c r="K136" s="18"/>
      <c r="L136" s="18">
        <f t="shared" si="46"/>
        <v>100</v>
      </c>
      <c r="M136" s="18">
        <f t="shared" si="47"/>
        <v>4166.6666666666661</v>
      </c>
      <c r="N136" s="7"/>
    </row>
    <row r="137" spans="1:14" x14ac:dyDescent="0.25">
      <c r="A137" s="15"/>
      <c r="B137" s="31" t="s">
        <v>151</v>
      </c>
      <c r="C137" s="3">
        <f>SUM(C138:C140)</f>
        <v>345739320</v>
      </c>
      <c r="D137" s="3">
        <f>SUM(D138:D140)</f>
        <v>190000000</v>
      </c>
      <c r="E137" s="3">
        <f t="shared" ref="E137:J137" si="61">SUM(E138:E140)</f>
        <v>120935005</v>
      </c>
      <c r="F137" s="3">
        <f t="shared" si="61"/>
        <v>0</v>
      </c>
      <c r="G137" s="3">
        <f t="shared" si="61"/>
        <v>0</v>
      </c>
      <c r="H137" s="3"/>
      <c r="I137" s="3">
        <f t="shared" si="61"/>
        <v>190000000</v>
      </c>
      <c r="J137" s="3">
        <f t="shared" si="61"/>
        <v>305000000</v>
      </c>
      <c r="K137" s="18">
        <f t="shared" si="48"/>
        <v>63.65000263157895</v>
      </c>
      <c r="L137" s="18">
        <f t="shared" si="46"/>
        <v>100</v>
      </c>
      <c r="M137" s="18">
        <f t="shared" si="47"/>
        <v>160.5263157894737</v>
      </c>
      <c r="N137" s="7"/>
    </row>
    <row r="138" spans="1:14" ht="24" x14ac:dyDescent="0.25">
      <c r="A138" s="15"/>
      <c r="B138" s="31" t="s">
        <v>152</v>
      </c>
      <c r="C138" s="23">
        <v>276913500</v>
      </c>
      <c r="D138" s="4">
        <v>135000000</v>
      </c>
      <c r="E138" s="23">
        <v>86347500</v>
      </c>
      <c r="F138" s="23"/>
      <c r="G138" s="23"/>
      <c r="H138" s="23"/>
      <c r="I138" s="3">
        <f t="shared" si="59"/>
        <v>135000000</v>
      </c>
      <c r="J138" s="23">
        <v>85000000</v>
      </c>
      <c r="K138" s="18">
        <f t="shared" si="48"/>
        <v>63.961111111111116</v>
      </c>
      <c r="L138" s="18">
        <f t="shared" si="46"/>
        <v>100</v>
      </c>
      <c r="M138" s="18">
        <f t="shared" si="47"/>
        <v>62.962962962962962</v>
      </c>
      <c r="N138" s="7"/>
    </row>
    <row r="139" spans="1:14" x14ac:dyDescent="0.25">
      <c r="A139" s="15"/>
      <c r="B139" s="31" t="s">
        <v>153</v>
      </c>
      <c r="C139" s="23">
        <v>10000000</v>
      </c>
      <c r="D139" s="4">
        <v>10000000</v>
      </c>
      <c r="E139" s="23"/>
      <c r="F139" s="23"/>
      <c r="G139" s="23"/>
      <c r="H139" s="23"/>
      <c r="I139" s="3">
        <f t="shared" si="59"/>
        <v>10000000</v>
      </c>
      <c r="J139" s="23">
        <v>10000000</v>
      </c>
      <c r="K139" s="18"/>
      <c r="L139" s="18">
        <f t="shared" si="46"/>
        <v>100</v>
      </c>
      <c r="M139" s="18">
        <f t="shared" si="47"/>
        <v>100</v>
      </c>
      <c r="N139" s="7"/>
    </row>
    <row r="140" spans="1:14" x14ac:dyDescent="0.25">
      <c r="A140" s="15"/>
      <c r="B140" s="31" t="s">
        <v>154</v>
      </c>
      <c r="C140" s="23">
        <v>58825820</v>
      </c>
      <c r="D140" s="4">
        <v>45000000</v>
      </c>
      <c r="E140" s="23">
        <v>34587505</v>
      </c>
      <c r="F140" s="23"/>
      <c r="G140" s="23"/>
      <c r="H140" s="23"/>
      <c r="I140" s="3">
        <f t="shared" si="59"/>
        <v>45000000</v>
      </c>
      <c r="J140" s="23">
        <v>210000000</v>
      </c>
      <c r="K140" s="18">
        <f t="shared" si="48"/>
        <v>76.861122222222221</v>
      </c>
      <c r="L140" s="18">
        <f t="shared" si="46"/>
        <v>100</v>
      </c>
      <c r="M140" s="18">
        <f t="shared" si="47"/>
        <v>466.66666666666669</v>
      </c>
      <c r="N140" s="7"/>
    </row>
    <row r="141" spans="1:14" ht="36" x14ac:dyDescent="0.25">
      <c r="A141" s="15"/>
      <c r="B141" s="31" t="s">
        <v>290</v>
      </c>
      <c r="C141" s="23"/>
      <c r="D141" s="4"/>
      <c r="E141" s="23"/>
      <c r="F141" s="23"/>
      <c r="G141" s="23"/>
      <c r="H141" s="23"/>
      <c r="I141" s="3"/>
      <c r="J141" s="23">
        <v>110000000</v>
      </c>
      <c r="K141" s="18"/>
      <c r="L141" s="18"/>
      <c r="M141" s="18"/>
      <c r="N141" s="7"/>
    </row>
    <row r="142" spans="1:14" x14ac:dyDescent="0.25">
      <c r="A142" s="15"/>
      <c r="B142" s="31" t="s">
        <v>291</v>
      </c>
      <c r="C142" s="23"/>
      <c r="D142" s="4"/>
      <c r="E142" s="23"/>
      <c r="F142" s="23"/>
      <c r="G142" s="23"/>
      <c r="H142" s="23"/>
      <c r="I142" s="3"/>
      <c r="J142" s="23">
        <v>22700000</v>
      </c>
      <c r="K142" s="18"/>
      <c r="L142" s="18"/>
      <c r="M142" s="18"/>
      <c r="N142" s="7"/>
    </row>
    <row r="143" spans="1:14" ht="36" x14ac:dyDescent="0.25">
      <c r="A143" s="15"/>
      <c r="B143" s="31" t="s">
        <v>155</v>
      </c>
      <c r="C143" s="20"/>
      <c r="D143" s="35">
        <v>104300000</v>
      </c>
      <c r="E143" s="35">
        <v>104300000</v>
      </c>
      <c r="F143" s="35"/>
      <c r="G143" s="35"/>
      <c r="H143" s="35"/>
      <c r="I143" s="3">
        <f t="shared" si="59"/>
        <v>104300000</v>
      </c>
      <c r="J143" s="23">
        <v>0</v>
      </c>
      <c r="K143" s="18">
        <f t="shared" si="48"/>
        <v>100</v>
      </c>
      <c r="L143" s="18">
        <f t="shared" si="46"/>
        <v>100</v>
      </c>
      <c r="M143" s="18"/>
      <c r="N143" s="7"/>
    </row>
    <row r="144" spans="1:14" ht="36" x14ac:dyDescent="0.25">
      <c r="A144" s="15"/>
      <c r="B144" s="31" t="s">
        <v>156</v>
      </c>
      <c r="C144" s="20"/>
      <c r="D144" s="34">
        <v>67785000</v>
      </c>
      <c r="E144" s="34">
        <v>67785000</v>
      </c>
      <c r="F144" s="34"/>
      <c r="G144" s="34"/>
      <c r="H144" s="34"/>
      <c r="I144" s="3">
        <f t="shared" si="59"/>
        <v>67785000</v>
      </c>
      <c r="J144" s="23"/>
      <c r="K144" s="18">
        <f t="shared" si="48"/>
        <v>100</v>
      </c>
      <c r="L144" s="18">
        <f t="shared" si="46"/>
        <v>100</v>
      </c>
      <c r="M144" s="18"/>
      <c r="N144" s="7"/>
    </row>
    <row r="145" spans="1:18" ht="36" x14ac:dyDescent="0.25">
      <c r="A145" s="15"/>
      <c r="B145" s="31" t="s">
        <v>267</v>
      </c>
      <c r="C145" s="20"/>
      <c r="D145" s="34">
        <v>56433000</v>
      </c>
      <c r="E145" s="34">
        <v>56433000</v>
      </c>
      <c r="F145" s="34"/>
      <c r="G145" s="34"/>
      <c r="H145" s="34"/>
      <c r="I145" s="3">
        <f t="shared" si="59"/>
        <v>56433000</v>
      </c>
      <c r="J145" s="23"/>
      <c r="K145" s="18"/>
      <c r="L145" s="18"/>
      <c r="M145" s="18"/>
      <c r="N145" s="7"/>
    </row>
    <row r="146" spans="1:18" ht="24" x14ac:dyDescent="0.25">
      <c r="A146" s="15"/>
      <c r="B146" s="31" t="s">
        <v>119</v>
      </c>
      <c r="C146" s="5"/>
      <c r="D146" s="5">
        <v>20000000</v>
      </c>
      <c r="E146" s="23"/>
      <c r="F146" s="23"/>
      <c r="G146" s="23"/>
      <c r="H146" s="23"/>
      <c r="I146" s="3">
        <f t="shared" si="59"/>
        <v>20000000</v>
      </c>
      <c r="J146" s="23"/>
      <c r="K146" s="18"/>
      <c r="L146" s="18">
        <f t="shared" si="46"/>
        <v>100</v>
      </c>
      <c r="M146" s="18"/>
      <c r="N146" s="7"/>
    </row>
    <row r="147" spans="1:18" x14ac:dyDescent="0.25">
      <c r="A147" s="15"/>
      <c r="B147" s="37" t="s">
        <v>250</v>
      </c>
      <c r="C147" s="5">
        <v>20000000</v>
      </c>
      <c r="D147" s="5"/>
      <c r="E147" s="23"/>
      <c r="F147" s="23"/>
      <c r="G147" s="23"/>
      <c r="H147" s="23"/>
      <c r="I147" s="23"/>
      <c r="J147" s="23"/>
      <c r="K147" s="18"/>
      <c r="L147" s="18"/>
      <c r="M147" s="18"/>
      <c r="N147" s="7"/>
    </row>
    <row r="148" spans="1:18" x14ac:dyDescent="0.25">
      <c r="A148" s="15"/>
      <c r="B148" s="37" t="s">
        <v>248</v>
      </c>
      <c r="C148" s="23">
        <v>42064935</v>
      </c>
      <c r="D148" s="23"/>
      <c r="E148" s="23"/>
      <c r="F148" s="23"/>
      <c r="G148" s="23"/>
      <c r="H148" s="23"/>
      <c r="I148" s="23"/>
      <c r="J148" s="23"/>
      <c r="K148" s="18"/>
      <c r="L148" s="18"/>
      <c r="M148" s="18"/>
      <c r="N148" s="7"/>
    </row>
    <row r="149" spans="1:18" s="39" customFormat="1" ht="24" x14ac:dyDescent="0.25">
      <c r="A149" s="15" t="s">
        <v>89</v>
      </c>
      <c r="B149" s="43" t="s">
        <v>67</v>
      </c>
      <c r="C149" s="20">
        <f>+C150</f>
        <v>0</v>
      </c>
      <c r="D149" s="20">
        <f t="shared" ref="D149:J149" si="62">+D150</f>
        <v>870000000</v>
      </c>
      <c r="E149" s="20">
        <f t="shared" si="62"/>
        <v>0</v>
      </c>
      <c r="F149" s="20">
        <f t="shared" ref="F149" si="63">+F150</f>
        <v>0</v>
      </c>
      <c r="G149" s="20">
        <f t="shared" ref="G149" si="64">+G150</f>
        <v>0</v>
      </c>
      <c r="H149" s="20"/>
      <c r="I149" s="20">
        <f t="shared" si="62"/>
        <v>870000000</v>
      </c>
      <c r="J149" s="20">
        <f t="shared" si="62"/>
        <v>0</v>
      </c>
      <c r="K149" s="27">
        <f t="shared" ref="K149:K150" si="65">+E149/D149*100</f>
        <v>0</v>
      </c>
      <c r="L149" s="27">
        <f t="shared" ref="L149:L150" si="66">+I149/D149*100</f>
        <v>100</v>
      </c>
      <c r="M149" s="27"/>
      <c r="N149" s="38"/>
      <c r="P149" s="40"/>
      <c r="Q149" s="40"/>
      <c r="R149" s="40"/>
    </row>
    <row r="150" spans="1:18" s="28" customFormat="1" ht="36" x14ac:dyDescent="0.25">
      <c r="A150" s="15"/>
      <c r="B150" s="37" t="s">
        <v>276</v>
      </c>
      <c r="C150" s="20"/>
      <c r="D150" s="35">
        <v>870000000</v>
      </c>
      <c r="E150" s="35"/>
      <c r="F150" s="35"/>
      <c r="G150" s="35"/>
      <c r="H150" s="35"/>
      <c r="I150" s="3">
        <f t="shared" ref="I150" si="67">+D150+F150+G150</f>
        <v>870000000</v>
      </c>
      <c r="J150" s="20"/>
      <c r="K150" s="18">
        <f t="shared" si="65"/>
        <v>0</v>
      </c>
      <c r="L150" s="18">
        <f t="shared" si="66"/>
        <v>100</v>
      </c>
      <c r="M150" s="18"/>
      <c r="N150" s="7"/>
      <c r="P150" s="9"/>
      <c r="Q150" s="9"/>
      <c r="R150" s="9"/>
    </row>
    <row r="151" spans="1:18" s="29" customFormat="1" x14ac:dyDescent="0.25">
      <c r="A151" s="15">
        <v>2</v>
      </c>
      <c r="B151" s="19" t="s">
        <v>40</v>
      </c>
      <c r="C151" s="20">
        <f>+C152+C260+C286+C225</f>
        <v>42436870879</v>
      </c>
      <c r="D151" s="20">
        <f>+D152+D260+D286+D225</f>
        <v>54841883000</v>
      </c>
      <c r="E151" s="20">
        <f>+E152+E260+E286+E225</f>
        <v>24107624598</v>
      </c>
      <c r="F151" s="20">
        <f t="shared" ref="F151:G151" si="68">+F152+F260+F286+F225</f>
        <v>829320000</v>
      </c>
      <c r="G151" s="20">
        <f t="shared" si="68"/>
        <v>0</v>
      </c>
      <c r="H151" s="20"/>
      <c r="I151" s="20">
        <f>+I152+I260+I286+I225</f>
        <v>52707321914</v>
      </c>
      <c r="J151" s="20">
        <f>+J152+J260+J286+J225</f>
        <v>106764423551.8</v>
      </c>
      <c r="K151" s="27">
        <f t="shared" si="48"/>
        <v>43.958418783687641</v>
      </c>
      <c r="L151" s="27">
        <f>+I151/(F151+D151)*100</f>
        <v>94.676096570070527</v>
      </c>
      <c r="M151" s="27">
        <f t="shared" si="47"/>
        <v>202.56089604780598</v>
      </c>
      <c r="N151" s="7"/>
    </row>
    <row r="152" spans="1:18" s="44" customFormat="1" x14ac:dyDescent="0.25">
      <c r="A152" s="15" t="s">
        <v>41</v>
      </c>
      <c r="B152" s="30" t="s">
        <v>257</v>
      </c>
      <c r="C152" s="20">
        <f>+C153+C174</f>
        <v>27112398453</v>
      </c>
      <c r="D152" s="20">
        <f t="shared" ref="D152:J152" si="69">+D153+D175</f>
        <v>34503000000</v>
      </c>
      <c r="E152" s="20">
        <f t="shared" si="69"/>
        <v>15118739344</v>
      </c>
      <c r="F152" s="20">
        <f t="shared" ref="F152:G152" si="70">+F153+F175</f>
        <v>606130000</v>
      </c>
      <c r="G152" s="20">
        <f t="shared" si="70"/>
        <v>0</v>
      </c>
      <c r="H152" s="20"/>
      <c r="I152" s="20">
        <f t="shared" si="69"/>
        <v>32478253000</v>
      </c>
      <c r="J152" s="20">
        <f t="shared" si="69"/>
        <v>43656713551.800003</v>
      </c>
      <c r="K152" s="27">
        <f t="shared" si="48"/>
        <v>43.818622566153671</v>
      </c>
      <c r="L152" s="27">
        <f t="shared" ref="L152:L155" si="71">+I152/(F152+D152)*100</f>
        <v>92.506573076575805</v>
      </c>
      <c r="M152" s="27">
        <f t="shared" si="47"/>
        <v>134.41829384049691</v>
      </c>
      <c r="N152" s="7"/>
    </row>
    <row r="153" spans="1:18" x14ac:dyDescent="0.25">
      <c r="A153" s="15" t="s">
        <v>42</v>
      </c>
      <c r="B153" s="30" t="s">
        <v>258</v>
      </c>
      <c r="C153" s="20">
        <f>+C154</f>
        <v>13760739680</v>
      </c>
      <c r="D153" s="20">
        <f t="shared" ref="D153:J153" si="72">+D154</f>
        <v>14275000000</v>
      </c>
      <c r="E153" s="20">
        <f t="shared" si="72"/>
        <v>9803549957</v>
      </c>
      <c r="F153" s="20">
        <f t="shared" si="72"/>
        <v>606130000</v>
      </c>
      <c r="G153" s="20">
        <f t="shared" si="72"/>
        <v>0</v>
      </c>
      <c r="H153" s="20"/>
      <c r="I153" s="20">
        <f t="shared" si="72"/>
        <v>14881130000</v>
      </c>
      <c r="J153" s="20">
        <f t="shared" si="72"/>
        <v>17009585551.799999</v>
      </c>
      <c r="K153" s="27">
        <f t="shared" si="48"/>
        <v>68.676356966725038</v>
      </c>
      <c r="L153" s="27">
        <f t="shared" si="71"/>
        <v>100</v>
      </c>
      <c r="M153" s="27">
        <f t="shared" si="47"/>
        <v>114.3030505868842</v>
      </c>
      <c r="N153" s="7"/>
    </row>
    <row r="154" spans="1:18" x14ac:dyDescent="0.25">
      <c r="A154" s="15" t="s">
        <v>13</v>
      </c>
      <c r="B154" s="30" t="s">
        <v>44</v>
      </c>
      <c r="C154" s="20">
        <f>+C155+C161+C167</f>
        <v>13760739680</v>
      </c>
      <c r="D154" s="20">
        <f t="shared" ref="D154:J154" si="73">+D155+D161+D167</f>
        <v>14275000000</v>
      </c>
      <c r="E154" s="20">
        <f t="shared" si="73"/>
        <v>9803549957</v>
      </c>
      <c r="F154" s="20">
        <f t="shared" ref="F154:G154" si="74">+F155+F161+F167</f>
        <v>606130000</v>
      </c>
      <c r="G154" s="20">
        <f t="shared" si="74"/>
        <v>0</v>
      </c>
      <c r="H154" s="20"/>
      <c r="I154" s="20">
        <f t="shared" si="73"/>
        <v>14881130000</v>
      </c>
      <c r="J154" s="20">
        <f t="shared" si="73"/>
        <v>17009585551.799999</v>
      </c>
      <c r="K154" s="27">
        <f t="shared" si="48"/>
        <v>68.676356966725038</v>
      </c>
      <c r="L154" s="27">
        <f t="shared" si="71"/>
        <v>100</v>
      </c>
      <c r="M154" s="27">
        <f t="shared" si="47"/>
        <v>114.3030505868842</v>
      </c>
      <c r="N154" s="7"/>
    </row>
    <row r="155" spans="1:18" s="28" customFormat="1" x14ac:dyDescent="0.25">
      <c r="A155" s="15" t="s">
        <v>45</v>
      </c>
      <c r="B155" s="30" t="s">
        <v>29</v>
      </c>
      <c r="C155" s="20">
        <f>+C156+C160+C159</f>
        <v>5046739680</v>
      </c>
      <c r="D155" s="20">
        <f t="shared" ref="D155:J155" si="75">+D156+D160+D159</f>
        <v>5193000000</v>
      </c>
      <c r="E155" s="20">
        <f t="shared" si="75"/>
        <v>3683262600</v>
      </c>
      <c r="F155" s="20">
        <f t="shared" si="75"/>
        <v>260000000</v>
      </c>
      <c r="G155" s="20">
        <f t="shared" si="75"/>
        <v>0</v>
      </c>
      <c r="H155" s="20">
        <f t="shared" si="75"/>
        <v>0</v>
      </c>
      <c r="I155" s="20">
        <f t="shared" si="75"/>
        <v>5453000000</v>
      </c>
      <c r="J155" s="20">
        <f t="shared" si="75"/>
        <v>6236585551.8000002</v>
      </c>
      <c r="K155" s="27">
        <f t="shared" si="48"/>
        <v>70.927452339688045</v>
      </c>
      <c r="L155" s="27">
        <f t="shared" si="71"/>
        <v>100</v>
      </c>
      <c r="M155" s="27">
        <f t="shared" si="47"/>
        <v>114.36980656152578</v>
      </c>
      <c r="N155" s="7"/>
      <c r="P155" s="9"/>
      <c r="Q155" s="9"/>
      <c r="R155" s="9"/>
    </row>
    <row r="156" spans="1:18" x14ac:dyDescent="0.25">
      <c r="A156" s="16"/>
      <c r="B156" s="31" t="s">
        <v>164</v>
      </c>
      <c r="C156" s="3">
        <f>C157+C158</f>
        <v>5046739680</v>
      </c>
      <c r="D156" s="3">
        <f>D157+D158</f>
        <v>5070000000</v>
      </c>
      <c r="E156" s="3">
        <f t="shared" ref="E156:J156" si="76">E157+E158</f>
        <v>3560262600</v>
      </c>
      <c r="F156" s="3">
        <f t="shared" ref="F156:G156" si="77">F157+F158</f>
        <v>0</v>
      </c>
      <c r="G156" s="3">
        <f t="shared" si="77"/>
        <v>0</v>
      </c>
      <c r="H156" s="3"/>
      <c r="I156" s="3">
        <f t="shared" si="76"/>
        <v>5070000000</v>
      </c>
      <c r="J156" s="3">
        <f t="shared" si="76"/>
        <v>5434770000</v>
      </c>
      <c r="K156" s="18">
        <f t="shared" si="48"/>
        <v>70.222142011834322</v>
      </c>
      <c r="L156" s="18">
        <f t="shared" si="46"/>
        <v>100</v>
      </c>
      <c r="M156" s="18">
        <f t="shared" si="47"/>
        <v>107.19467455621302</v>
      </c>
      <c r="N156" s="7"/>
    </row>
    <row r="157" spans="1:18" ht="24" x14ac:dyDescent="0.25">
      <c r="A157" s="16"/>
      <c r="B157" s="32" t="s">
        <v>165</v>
      </c>
      <c r="C157" s="33">
        <v>3953000000</v>
      </c>
      <c r="D157" s="34">
        <v>3967000000</v>
      </c>
      <c r="E157" s="33">
        <v>3297961685</v>
      </c>
      <c r="F157" s="33"/>
      <c r="G157" s="33"/>
      <c r="H157" s="33"/>
      <c r="I157" s="33">
        <f>+D157+F157+G157</f>
        <v>3967000000</v>
      </c>
      <c r="J157" s="33">
        <v>3979770000</v>
      </c>
      <c r="K157" s="18">
        <f t="shared" si="48"/>
        <v>83.134905092009063</v>
      </c>
      <c r="L157" s="18">
        <f t="shared" si="46"/>
        <v>100</v>
      </c>
      <c r="M157" s="18">
        <f t="shared" si="47"/>
        <v>100.32190572220823</v>
      </c>
      <c r="N157" s="7"/>
    </row>
    <row r="158" spans="1:18" s="45" customFormat="1" ht="14.25" x14ac:dyDescent="0.25">
      <c r="A158" s="15"/>
      <c r="B158" s="31" t="s">
        <v>113</v>
      </c>
      <c r="C158" s="23">
        <f>-3260320+1097000000</f>
        <v>1093739680</v>
      </c>
      <c r="D158" s="34">
        <v>1103000000</v>
      </c>
      <c r="E158" s="23">
        <v>262300915</v>
      </c>
      <c r="F158" s="23"/>
      <c r="G158" s="23"/>
      <c r="H158" s="23"/>
      <c r="I158" s="33">
        <f t="shared" ref="I158:I160" si="78">+D158+F158+G158</f>
        <v>1103000000</v>
      </c>
      <c r="J158" s="23">
        <v>1455000000</v>
      </c>
      <c r="K158" s="18">
        <f t="shared" ref="K158:K229" si="79">+E158/D158*100</f>
        <v>23.780681323662741</v>
      </c>
      <c r="L158" s="18">
        <f t="shared" ref="L158:L229" si="80">+I158/D158*100</f>
        <v>100</v>
      </c>
      <c r="M158" s="18">
        <f t="shared" ref="M158:M229" si="81">+J158/I158*100</f>
        <v>131.91296464188576</v>
      </c>
      <c r="N158" s="38"/>
      <c r="P158" s="40"/>
      <c r="Q158" s="40"/>
      <c r="R158" s="40"/>
    </row>
    <row r="159" spans="1:18" s="45" customFormat="1" ht="24" x14ac:dyDescent="0.25">
      <c r="A159" s="15"/>
      <c r="B159" s="31" t="s">
        <v>261</v>
      </c>
      <c r="C159" s="23"/>
      <c r="D159" s="34"/>
      <c r="E159" s="23"/>
      <c r="F159" s="23"/>
      <c r="G159" s="23"/>
      <c r="H159" s="23"/>
      <c r="I159" s="33"/>
      <c r="J159" s="23">
        <v>801815551.79999995</v>
      </c>
      <c r="K159" s="18"/>
      <c r="L159" s="18"/>
      <c r="M159" s="18"/>
      <c r="N159" s="38"/>
      <c r="P159" s="40"/>
      <c r="Q159" s="40"/>
      <c r="R159" s="40"/>
    </row>
    <row r="160" spans="1:18" ht="24" x14ac:dyDescent="0.25">
      <c r="A160" s="16"/>
      <c r="B160" s="31" t="s">
        <v>119</v>
      </c>
      <c r="C160" s="23"/>
      <c r="D160" s="35">
        <v>123000000</v>
      </c>
      <c r="E160" s="23">
        <v>123000000</v>
      </c>
      <c r="F160" s="23">
        <v>260000000</v>
      </c>
      <c r="G160" s="23"/>
      <c r="H160" s="23"/>
      <c r="I160" s="33">
        <f t="shared" si="78"/>
        <v>383000000</v>
      </c>
      <c r="J160" s="23"/>
      <c r="K160" s="18"/>
      <c r="L160" s="18">
        <f>+I160/(F160+D160)*100</f>
        <v>100</v>
      </c>
      <c r="M160" s="18">
        <f t="shared" si="81"/>
        <v>0</v>
      </c>
      <c r="N160" s="7"/>
    </row>
    <row r="161" spans="1:18" s="28" customFormat="1" x14ac:dyDescent="0.25">
      <c r="A161" s="15" t="s">
        <v>46</v>
      </c>
      <c r="B161" s="30" t="s">
        <v>31</v>
      </c>
      <c r="C161" s="20">
        <f>C162+C166+C165</f>
        <v>4003000000</v>
      </c>
      <c r="D161" s="20">
        <f t="shared" ref="D161:J161" si="82">D162+D166+D165</f>
        <v>4137000000</v>
      </c>
      <c r="E161" s="20">
        <f t="shared" si="82"/>
        <v>2719295323</v>
      </c>
      <c r="F161" s="20">
        <f t="shared" ref="F161:G161" si="83">F162+F166+F165</f>
        <v>161070000</v>
      </c>
      <c r="G161" s="20">
        <f t="shared" si="83"/>
        <v>0</v>
      </c>
      <c r="H161" s="20"/>
      <c r="I161" s="20">
        <f t="shared" si="82"/>
        <v>4298070000</v>
      </c>
      <c r="J161" s="20">
        <f t="shared" si="82"/>
        <v>4890000000</v>
      </c>
      <c r="K161" s="18">
        <f t="shared" si="79"/>
        <v>65.731093135122066</v>
      </c>
      <c r="L161" s="18">
        <f t="shared" si="80"/>
        <v>103.89340101522843</v>
      </c>
      <c r="M161" s="18">
        <f t="shared" si="81"/>
        <v>113.77199533744215</v>
      </c>
      <c r="N161" s="7"/>
      <c r="P161" s="9"/>
      <c r="Q161" s="9"/>
      <c r="R161" s="9"/>
    </row>
    <row r="162" spans="1:18" x14ac:dyDescent="0.25">
      <c r="A162" s="15"/>
      <c r="B162" s="31" t="s">
        <v>166</v>
      </c>
      <c r="C162" s="3">
        <f>C163+C164</f>
        <v>4003000000</v>
      </c>
      <c r="D162" s="3">
        <f>D163+D164</f>
        <v>4038000000</v>
      </c>
      <c r="E162" s="3">
        <f t="shared" ref="E162:J162" si="84">E163+E164</f>
        <v>2637875507</v>
      </c>
      <c r="F162" s="3">
        <f t="shared" ref="F162:G162" si="85">F163+F164</f>
        <v>0</v>
      </c>
      <c r="G162" s="3">
        <f t="shared" si="85"/>
        <v>0</v>
      </c>
      <c r="H162" s="3"/>
      <c r="I162" s="3">
        <f t="shared" si="84"/>
        <v>4038000000</v>
      </c>
      <c r="J162" s="3">
        <f t="shared" si="84"/>
        <v>4256000000</v>
      </c>
      <c r="K162" s="18">
        <f t="shared" si="79"/>
        <v>65.326287939574044</v>
      </c>
      <c r="L162" s="18">
        <f t="shared" si="80"/>
        <v>100</v>
      </c>
      <c r="M162" s="18">
        <f t="shared" si="81"/>
        <v>105.39871223377911</v>
      </c>
      <c r="N162" s="7"/>
    </row>
    <row r="163" spans="1:18" ht="24" x14ac:dyDescent="0.25">
      <c r="A163" s="15"/>
      <c r="B163" s="32" t="s">
        <v>167</v>
      </c>
      <c r="C163" s="33">
        <v>3133000000</v>
      </c>
      <c r="D163" s="34">
        <v>3150000000</v>
      </c>
      <c r="E163" s="33">
        <v>2036354603</v>
      </c>
      <c r="F163" s="33"/>
      <c r="G163" s="33"/>
      <c r="H163" s="33"/>
      <c r="I163" s="33">
        <f>+D163+F163+G163</f>
        <v>3150000000</v>
      </c>
      <c r="J163" s="33">
        <v>3058000000</v>
      </c>
      <c r="K163" s="18">
        <f t="shared" si="79"/>
        <v>64.646177873015873</v>
      </c>
      <c r="L163" s="18">
        <f t="shared" si="80"/>
        <v>100</v>
      </c>
      <c r="M163" s="18">
        <f t="shared" si="81"/>
        <v>97.079365079365076</v>
      </c>
      <c r="N163" s="7"/>
    </row>
    <row r="164" spans="1:18" x14ac:dyDescent="0.25">
      <c r="A164" s="15"/>
      <c r="B164" s="32" t="s">
        <v>113</v>
      </c>
      <c r="C164" s="33">
        <v>870000000</v>
      </c>
      <c r="D164" s="34">
        <v>888000000</v>
      </c>
      <c r="E164" s="33">
        <v>601520904</v>
      </c>
      <c r="F164" s="33"/>
      <c r="G164" s="33"/>
      <c r="H164" s="33"/>
      <c r="I164" s="33">
        <f t="shared" ref="I164:I166" si="86">+D164+F164+G164</f>
        <v>888000000</v>
      </c>
      <c r="J164" s="33">
        <v>1198000000</v>
      </c>
      <c r="K164" s="18">
        <f t="shared" si="79"/>
        <v>67.738840540540551</v>
      </c>
      <c r="L164" s="18">
        <f t="shared" si="80"/>
        <v>100</v>
      </c>
      <c r="M164" s="18">
        <f t="shared" si="81"/>
        <v>134.90990990990991</v>
      </c>
      <c r="N164" s="7"/>
    </row>
    <row r="165" spans="1:18" ht="24" x14ac:dyDescent="0.25">
      <c r="A165" s="15"/>
      <c r="B165" s="37" t="s">
        <v>261</v>
      </c>
      <c r="C165" s="33"/>
      <c r="D165" s="34"/>
      <c r="E165" s="33"/>
      <c r="F165" s="33"/>
      <c r="G165" s="33"/>
      <c r="H165" s="33"/>
      <c r="I165" s="33">
        <f t="shared" si="86"/>
        <v>0</v>
      </c>
      <c r="J165" s="33"/>
      <c r="K165" s="18"/>
      <c r="L165" s="18"/>
      <c r="M165" s="18" t="e">
        <f t="shared" ref="M165" si="87">+J165/I165*100</f>
        <v>#DIV/0!</v>
      </c>
      <c r="N165" s="7"/>
    </row>
    <row r="166" spans="1:18" s="45" customFormat="1" ht="24" x14ac:dyDescent="0.25">
      <c r="A166" s="15"/>
      <c r="B166" s="31" t="s">
        <v>119</v>
      </c>
      <c r="C166" s="20"/>
      <c r="D166" s="35">
        <v>99000000</v>
      </c>
      <c r="E166" s="23">
        <v>81419816</v>
      </c>
      <c r="F166" s="23">
        <v>161070000</v>
      </c>
      <c r="G166" s="23"/>
      <c r="H166" s="23"/>
      <c r="I166" s="33">
        <f t="shared" si="86"/>
        <v>260070000</v>
      </c>
      <c r="J166" s="23">
        <v>634000000</v>
      </c>
      <c r="K166" s="18"/>
      <c r="L166" s="18">
        <f>+I166/(F166+D166)*100</f>
        <v>100</v>
      </c>
      <c r="M166" s="18"/>
      <c r="N166" s="38"/>
      <c r="P166" s="40"/>
      <c r="Q166" s="40"/>
      <c r="R166" s="40"/>
    </row>
    <row r="167" spans="1:18" s="28" customFormat="1" x14ac:dyDescent="0.25">
      <c r="A167" s="15" t="s">
        <v>47</v>
      </c>
      <c r="B167" s="30" t="s">
        <v>48</v>
      </c>
      <c r="C167" s="20">
        <f>+C168+C171+C173+C172</f>
        <v>4711000000</v>
      </c>
      <c r="D167" s="20">
        <f t="shared" ref="D167:J167" si="88">+D168+D171+D173+D172</f>
        <v>4945000000</v>
      </c>
      <c r="E167" s="20">
        <f t="shared" si="88"/>
        <v>3400992034</v>
      </c>
      <c r="F167" s="20">
        <f t="shared" si="88"/>
        <v>185060000</v>
      </c>
      <c r="G167" s="20">
        <f t="shared" si="88"/>
        <v>0</v>
      </c>
      <c r="H167" s="20">
        <f t="shared" si="88"/>
        <v>0</v>
      </c>
      <c r="I167" s="20">
        <f t="shared" si="88"/>
        <v>5130060000</v>
      </c>
      <c r="J167" s="20">
        <f t="shared" si="88"/>
        <v>5883000000</v>
      </c>
      <c r="K167" s="18">
        <f t="shared" si="79"/>
        <v>68.776380869565216</v>
      </c>
      <c r="L167" s="18">
        <f t="shared" si="80"/>
        <v>103.74236602628919</v>
      </c>
      <c r="M167" s="18">
        <f t="shared" si="81"/>
        <v>114.67702132138807</v>
      </c>
      <c r="N167" s="7"/>
      <c r="P167" s="9"/>
      <c r="Q167" s="9"/>
      <c r="R167" s="9"/>
    </row>
    <row r="168" spans="1:18" x14ac:dyDescent="0.25">
      <c r="A168" s="16"/>
      <c r="B168" s="31" t="s">
        <v>168</v>
      </c>
      <c r="C168" s="3">
        <f>C169+C170</f>
        <v>4484000000</v>
      </c>
      <c r="D168" s="3">
        <f>D169+D170</f>
        <v>4589000000</v>
      </c>
      <c r="E168" s="3">
        <f t="shared" ref="E168:J168" si="89">E169+E170</f>
        <v>3170642245</v>
      </c>
      <c r="F168" s="3"/>
      <c r="G168" s="3"/>
      <c r="H168" s="3"/>
      <c r="I168" s="3">
        <f t="shared" si="89"/>
        <v>4589000000</v>
      </c>
      <c r="J168" s="3">
        <f t="shared" si="89"/>
        <v>4919000000</v>
      </c>
      <c r="K168" s="18">
        <f t="shared" si="79"/>
        <v>69.092225866201787</v>
      </c>
      <c r="L168" s="18">
        <f t="shared" si="80"/>
        <v>100</v>
      </c>
      <c r="M168" s="18">
        <f t="shared" si="81"/>
        <v>107.19110917411201</v>
      </c>
      <c r="N168" s="7"/>
    </row>
    <row r="169" spans="1:18" ht="24" x14ac:dyDescent="0.25">
      <c r="A169" s="16"/>
      <c r="B169" s="32" t="s">
        <v>169</v>
      </c>
      <c r="C169" s="33">
        <v>3450000000</v>
      </c>
      <c r="D169" s="34">
        <v>3531000000</v>
      </c>
      <c r="E169" s="33">
        <v>2366930166</v>
      </c>
      <c r="F169" s="33"/>
      <c r="G169" s="33"/>
      <c r="H169" s="33"/>
      <c r="I169" s="33">
        <f t="shared" ref="I169:I173" si="90">+D169+F169+G169</f>
        <v>3531000000</v>
      </c>
      <c r="J169" s="33">
        <v>3489000000</v>
      </c>
      <c r="K169" s="18">
        <f t="shared" si="79"/>
        <v>67.032856584536958</v>
      </c>
      <c r="L169" s="18">
        <f t="shared" si="80"/>
        <v>100</v>
      </c>
      <c r="M169" s="18">
        <f t="shared" si="81"/>
        <v>98.810535259133388</v>
      </c>
      <c r="N169" s="7"/>
    </row>
    <row r="170" spans="1:18" x14ac:dyDescent="0.25">
      <c r="A170" s="16"/>
      <c r="B170" s="32" t="s">
        <v>113</v>
      </c>
      <c r="C170" s="33">
        <v>1034000000</v>
      </c>
      <c r="D170" s="35">
        <v>1058000000</v>
      </c>
      <c r="E170" s="33">
        <v>803712079</v>
      </c>
      <c r="F170" s="33"/>
      <c r="G170" s="33"/>
      <c r="H170" s="33"/>
      <c r="I170" s="33">
        <f t="shared" si="90"/>
        <v>1058000000</v>
      </c>
      <c r="J170" s="33">
        <v>1430000000</v>
      </c>
      <c r="K170" s="18">
        <f t="shared" si="79"/>
        <v>75.965224858223053</v>
      </c>
      <c r="L170" s="18">
        <f t="shared" si="80"/>
        <v>100</v>
      </c>
      <c r="M170" s="18">
        <f t="shared" si="81"/>
        <v>135.16068052930058</v>
      </c>
      <c r="N170" s="7"/>
    </row>
    <row r="171" spans="1:18" ht="36" x14ac:dyDescent="0.25">
      <c r="A171" s="16"/>
      <c r="B171" s="32" t="s">
        <v>170</v>
      </c>
      <c r="C171" s="33">
        <v>227000000</v>
      </c>
      <c r="D171" s="35">
        <v>238000000</v>
      </c>
      <c r="E171" s="33">
        <v>131888120</v>
      </c>
      <c r="F171" s="33"/>
      <c r="G171" s="33"/>
      <c r="H171" s="33"/>
      <c r="I171" s="33">
        <f t="shared" si="90"/>
        <v>238000000</v>
      </c>
      <c r="J171" s="33">
        <v>238000000</v>
      </c>
      <c r="K171" s="18">
        <f t="shared" si="79"/>
        <v>55.415176470588236</v>
      </c>
      <c r="L171" s="18">
        <f t="shared" si="80"/>
        <v>100</v>
      </c>
      <c r="M171" s="18">
        <f t="shared" si="81"/>
        <v>100</v>
      </c>
      <c r="N171" s="7"/>
    </row>
    <row r="172" spans="1:18" ht="24" x14ac:dyDescent="0.25">
      <c r="A172" s="16"/>
      <c r="B172" s="32" t="s">
        <v>261</v>
      </c>
      <c r="C172" s="33"/>
      <c r="D172" s="35"/>
      <c r="E172" s="33"/>
      <c r="F172" s="33"/>
      <c r="G172" s="33"/>
      <c r="H172" s="33"/>
      <c r="I172" s="33"/>
      <c r="J172" s="33">
        <v>726000000</v>
      </c>
      <c r="K172" s="18"/>
      <c r="L172" s="18"/>
      <c r="M172" s="18"/>
      <c r="N172" s="7"/>
    </row>
    <row r="173" spans="1:18" ht="24" x14ac:dyDescent="0.25">
      <c r="A173" s="16"/>
      <c r="B173" s="32" t="s">
        <v>171</v>
      </c>
      <c r="C173" s="33"/>
      <c r="D173" s="35">
        <v>118000000</v>
      </c>
      <c r="E173" s="33">
        <v>98461669</v>
      </c>
      <c r="F173" s="33">
        <v>185060000</v>
      </c>
      <c r="G173" s="33"/>
      <c r="H173" s="33"/>
      <c r="I173" s="33">
        <f t="shared" si="90"/>
        <v>303060000</v>
      </c>
      <c r="J173" s="33"/>
      <c r="K173" s="18"/>
      <c r="L173" s="18">
        <f>+I173/(F173+D173)*100</f>
        <v>100</v>
      </c>
      <c r="M173" s="18">
        <f t="shared" si="81"/>
        <v>0</v>
      </c>
      <c r="N173" s="7"/>
    </row>
    <row r="174" spans="1:18" x14ac:dyDescent="0.25">
      <c r="A174" s="15" t="s">
        <v>15</v>
      </c>
      <c r="B174" s="30" t="s">
        <v>49</v>
      </c>
      <c r="C174" s="20">
        <f>+C175</f>
        <v>13351658773</v>
      </c>
      <c r="D174" s="20">
        <f>+D175</f>
        <v>20228000000</v>
      </c>
      <c r="E174" s="20">
        <f t="shared" ref="E174:J174" si="91">+E175</f>
        <v>5315189387</v>
      </c>
      <c r="F174" s="20">
        <f t="shared" si="91"/>
        <v>0</v>
      </c>
      <c r="G174" s="20">
        <f t="shared" si="91"/>
        <v>0</v>
      </c>
      <c r="H174" s="20"/>
      <c r="I174" s="20">
        <f t="shared" si="91"/>
        <v>17597123000</v>
      </c>
      <c r="J174" s="20">
        <f t="shared" si="91"/>
        <v>26647128000</v>
      </c>
      <c r="K174" s="18">
        <f t="shared" si="79"/>
        <v>26.276396020367809</v>
      </c>
      <c r="L174" s="18">
        <f t="shared" si="80"/>
        <v>86.993884714257462</v>
      </c>
      <c r="M174" s="18">
        <f t="shared" si="81"/>
        <v>151.42888982477422</v>
      </c>
      <c r="N174" s="7"/>
    </row>
    <row r="175" spans="1:18" ht="24" x14ac:dyDescent="0.25">
      <c r="A175" s="15" t="s">
        <v>51</v>
      </c>
      <c r="B175" s="30" t="s">
        <v>52</v>
      </c>
      <c r="C175" s="20">
        <f>+C176+C179+C192+C213</f>
        <v>13351658773</v>
      </c>
      <c r="D175" s="20">
        <f>+D176+D179+D192+D213</f>
        <v>20228000000</v>
      </c>
      <c r="E175" s="20">
        <f t="shared" ref="E175:J175" si="92">+E176+E179+E192+E213</f>
        <v>5315189387</v>
      </c>
      <c r="F175" s="20">
        <f t="shared" ref="F175:G175" si="93">+F176+F179+F192+F213</f>
        <v>0</v>
      </c>
      <c r="G175" s="20">
        <f t="shared" si="93"/>
        <v>0</v>
      </c>
      <c r="H175" s="20"/>
      <c r="I175" s="20">
        <f t="shared" si="92"/>
        <v>17597123000</v>
      </c>
      <c r="J175" s="20">
        <f t="shared" si="92"/>
        <v>26647128000</v>
      </c>
      <c r="K175" s="18">
        <f t="shared" si="79"/>
        <v>26.276396020367809</v>
      </c>
      <c r="L175" s="18">
        <f t="shared" si="80"/>
        <v>86.993884714257462</v>
      </c>
      <c r="M175" s="18">
        <f t="shared" si="81"/>
        <v>151.42888982477422</v>
      </c>
      <c r="N175" s="7"/>
    </row>
    <row r="176" spans="1:18" x14ac:dyDescent="0.25">
      <c r="A176" s="15" t="s">
        <v>13</v>
      </c>
      <c r="B176" s="30" t="s">
        <v>53</v>
      </c>
      <c r="C176" s="20">
        <f>+C177+C178</f>
        <v>2416352000</v>
      </c>
      <c r="D176" s="20">
        <f t="shared" ref="D176:J176" si="94">+D177+D178</f>
        <v>2400000000</v>
      </c>
      <c r="E176" s="20">
        <f t="shared" si="94"/>
        <v>1119428000</v>
      </c>
      <c r="F176" s="20">
        <f t="shared" si="94"/>
        <v>0</v>
      </c>
      <c r="G176" s="20">
        <f t="shared" si="94"/>
        <v>0</v>
      </c>
      <c r="H176" s="20">
        <f t="shared" si="94"/>
        <v>0</v>
      </c>
      <c r="I176" s="20">
        <f t="shared" si="94"/>
        <v>1119428000</v>
      </c>
      <c r="J176" s="20">
        <f t="shared" si="94"/>
        <v>2500000000</v>
      </c>
      <c r="K176" s="18">
        <f t="shared" si="79"/>
        <v>46.642833333333336</v>
      </c>
      <c r="L176" s="18">
        <f t="shared" si="80"/>
        <v>46.642833333333336</v>
      </c>
      <c r="M176" s="18">
        <f t="shared" si="81"/>
        <v>223.32834268930202</v>
      </c>
      <c r="N176" s="7"/>
    </row>
    <row r="177" spans="1:14" ht="36" x14ac:dyDescent="0.25">
      <c r="A177" s="15"/>
      <c r="B177" s="31" t="s">
        <v>54</v>
      </c>
      <c r="C177" s="23">
        <v>2416352000</v>
      </c>
      <c r="D177" s="23">
        <v>2400000000</v>
      </c>
      <c r="E177" s="23">
        <v>1119428000</v>
      </c>
      <c r="F177" s="23"/>
      <c r="G177" s="23"/>
      <c r="H177" s="23"/>
      <c r="I177" s="23">
        <v>1119428000</v>
      </c>
      <c r="J177" s="23">
        <v>2400000000</v>
      </c>
      <c r="K177" s="18">
        <f t="shared" si="79"/>
        <v>46.642833333333336</v>
      </c>
      <c r="L177" s="18">
        <f t="shared" si="80"/>
        <v>46.642833333333336</v>
      </c>
      <c r="M177" s="18">
        <f t="shared" si="81"/>
        <v>214.39520898172995</v>
      </c>
      <c r="N177" s="7"/>
    </row>
    <row r="178" spans="1:14" x14ac:dyDescent="0.25">
      <c r="A178" s="15"/>
      <c r="B178" s="31" t="s">
        <v>292</v>
      </c>
      <c r="C178" s="23"/>
      <c r="D178" s="23"/>
      <c r="E178" s="23"/>
      <c r="F178" s="23"/>
      <c r="G178" s="23"/>
      <c r="H178" s="23"/>
      <c r="I178" s="23"/>
      <c r="J178" s="23">
        <v>100000000</v>
      </c>
      <c r="K178" s="18"/>
      <c r="L178" s="18"/>
      <c r="M178" s="18"/>
      <c r="N178" s="7"/>
    </row>
    <row r="179" spans="1:14" x14ac:dyDescent="0.25">
      <c r="A179" s="15" t="s">
        <v>15</v>
      </c>
      <c r="B179" s="30" t="s">
        <v>31</v>
      </c>
      <c r="C179" s="20">
        <f>SUM(C180:C191)</f>
        <v>1666430433</v>
      </c>
      <c r="D179" s="20">
        <f t="shared" ref="D179:I179" si="95">SUM(D180:D191)</f>
        <v>2526000000</v>
      </c>
      <c r="E179" s="20">
        <f t="shared" si="95"/>
        <v>640341364</v>
      </c>
      <c r="F179" s="20">
        <f t="shared" si="95"/>
        <v>0</v>
      </c>
      <c r="G179" s="20">
        <f>SUM(G180:G191)</f>
        <v>0</v>
      </c>
      <c r="H179" s="20"/>
      <c r="I179" s="20">
        <f t="shared" si="95"/>
        <v>2125695000</v>
      </c>
      <c r="J179" s="20">
        <f>SUM(J180:J191)</f>
        <v>2398800000</v>
      </c>
      <c r="K179" s="27">
        <f t="shared" si="79"/>
        <v>25.350014410134602</v>
      </c>
      <c r="L179" s="27">
        <f t="shared" si="80"/>
        <v>84.152612826603317</v>
      </c>
      <c r="M179" s="27">
        <f t="shared" si="81"/>
        <v>112.8477980142965</v>
      </c>
      <c r="N179" s="7"/>
    </row>
    <row r="180" spans="1:14" x14ac:dyDescent="0.25">
      <c r="A180" s="16"/>
      <c r="B180" s="31" t="s">
        <v>172</v>
      </c>
      <c r="C180" s="23">
        <v>433143000</v>
      </c>
      <c r="D180" s="41">
        <v>456000000</v>
      </c>
      <c r="E180" s="23">
        <v>216795000</v>
      </c>
      <c r="F180" s="23"/>
      <c r="G180" s="23">
        <v>36195000</v>
      </c>
      <c r="H180" s="23"/>
      <c r="I180" s="23">
        <f>+D180+F180+G180</f>
        <v>492195000</v>
      </c>
      <c r="J180" s="23">
        <v>550800000</v>
      </c>
      <c r="K180" s="18">
        <f t="shared" si="79"/>
        <v>47.542763157894733</v>
      </c>
      <c r="L180" s="18">
        <f>+I180/(G180+D180)*100</f>
        <v>100</v>
      </c>
      <c r="M180" s="18">
        <f t="shared" si="81"/>
        <v>111.90686618108676</v>
      </c>
      <c r="N180" s="7"/>
    </row>
    <row r="181" spans="1:14" x14ac:dyDescent="0.25">
      <c r="A181" s="16"/>
      <c r="B181" s="31" t="s">
        <v>173</v>
      </c>
      <c r="C181" s="23">
        <v>134232800</v>
      </c>
      <c r="D181" s="41">
        <v>200000000</v>
      </c>
      <c r="E181" s="23">
        <v>134115000</v>
      </c>
      <c r="F181" s="23"/>
      <c r="G181" s="23"/>
      <c r="H181" s="23"/>
      <c r="I181" s="23">
        <v>200000000</v>
      </c>
      <c r="J181" s="23">
        <v>250000000</v>
      </c>
      <c r="K181" s="18">
        <f t="shared" si="79"/>
        <v>67.057500000000005</v>
      </c>
      <c r="L181" s="18">
        <f t="shared" si="80"/>
        <v>100</v>
      </c>
      <c r="M181" s="18">
        <f t="shared" si="81"/>
        <v>125</v>
      </c>
      <c r="N181" s="7"/>
    </row>
    <row r="182" spans="1:14" ht="24" x14ac:dyDescent="0.25">
      <c r="A182" s="16"/>
      <c r="B182" s="31" t="s">
        <v>174</v>
      </c>
      <c r="C182" s="23">
        <v>77198200</v>
      </c>
      <c r="D182" s="41">
        <v>70000000</v>
      </c>
      <c r="E182" s="23">
        <v>12500000</v>
      </c>
      <c r="F182" s="23"/>
      <c r="G182" s="23"/>
      <c r="H182" s="23"/>
      <c r="I182" s="23">
        <v>70000000</v>
      </c>
      <c r="J182" s="23">
        <v>80000000</v>
      </c>
      <c r="K182" s="18">
        <f t="shared" si="79"/>
        <v>17.857142857142858</v>
      </c>
      <c r="L182" s="18">
        <f t="shared" si="80"/>
        <v>100</v>
      </c>
      <c r="M182" s="18">
        <f t="shared" si="81"/>
        <v>114.28571428571428</v>
      </c>
      <c r="N182" s="7"/>
    </row>
    <row r="183" spans="1:14" x14ac:dyDescent="0.25">
      <c r="A183" s="16"/>
      <c r="B183" s="31" t="s">
        <v>175</v>
      </c>
      <c r="C183" s="23">
        <v>134774293</v>
      </c>
      <c r="D183" s="41">
        <v>150000000</v>
      </c>
      <c r="E183" s="23">
        <v>52848864</v>
      </c>
      <c r="F183" s="23"/>
      <c r="G183" s="23"/>
      <c r="H183" s="23"/>
      <c r="I183" s="23">
        <v>150000000</v>
      </c>
      <c r="J183" s="23">
        <v>100000000</v>
      </c>
      <c r="K183" s="18">
        <f t="shared" si="79"/>
        <v>35.232576000000002</v>
      </c>
      <c r="L183" s="18">
        <f t="shared" si="80"/>
        <v>100</v>
      </c>
      <c r="M183" s="18">
        <f t="shared" si="81"/>
        <v>66.666666666666657</v>
      </c>
      <c r="N183" s="7"/>
    </row>
    <row r="184" spans="1:14" ht="36" x14ac:dyDescent="0.25">
      <c r="A184" s="16"/>
      <c r="B184" s="31" t="s">
        <v>293</v>
      </c>
      <c r="C184" s="23"/>
      <c r="D184" s="41"/>
      <c r="E184" s="23"/>
      <c r="F184" s="23"/>
      <c r="G184" s="23"/>
      <c r="H184" s="23"/>
      <c r="I184" s="23"/>
      <c r="J184" s="23">
        <v>100000000</v>
      </c>
      <c r="K184" s="18"/>
      <c r="L184" s="18"/>
      <c r="M184" s="18"/>
      <c r="N184" s="7"/>
    </row>
    <row r="185" spans="1:14" ht="24" x14ac:dyDescent="0.25">
      <c r="A185" s="16"/>
      <c r="B185" s="31" t="s">
        <v>286</v>
      </c>
      <c r="C185" s="23"/>
      <c r="D185" s="41"/>
      <c r="E185" s="23"/>
      <c r="F185" s="23"/>
      <c r="G185" s="23"/>
      <c r="H185" s="23"/>
      <c r="I185" s="23"/>
      <c r="J185" s="23">
        <v>83000000</v>
      </c>
      <c r="K185" s="18"/>
      <c r="L185" s="18"/>
      <c r="M185" s="18"/>
      <c r="N185" s="7"/>
    </row>
    <row r="186" spans="1:14" ht="48.75" customHeight="1" x14ac:dyDescent="0.25">
      <c r="A186" s="16"/>
      <c r="B186" s="31" t="s">
        <v>290</v>
      </c>
      <c r="C186" s="23">
        <v>84262100</v>
      </c>
      <c r="D186" s="41">
        <v>110000000</v>
      </c>
      <c r="E186" s="23">
        <v>47692500</v>
      </c>
      <c r="F186" s="23"/>
      <c r="G186" s="23"/>
      <c r="H186" s="23"/>
      <c r="I186" s="23">
        <v>110000000</v>
      </c>
      <c r="J186" s="41">
        <f>0*110000000</f>
        <v>0</v>
      </c>
      <c r="K186" s="18">
        <f t="shared" si="79"/>
        <v>43.356818181818177</v>
      </c>
      <c r="L186" s="18">
        <f t="shared" si="80"/>
        <v>100</v>
      </c>
      <c r="M186" s="18">
        <f t="shared" si="81"/>
        <v>0</v>
      </c>
      <c r="N186" s="7"/>
    </row>
    <row r="187" spans="1:14" ht="48" x14ac:dyDescent="0.25">
      <c r="A187" s="16"/>
      <c r="B187" s="31" t="s">
        <v>176</v>
      </c>
      <c r="C187" s="23">
        <v>656200000</v>
      </c>
      <c r="D187" s="41">
        <v>1330000000</v>
      </c>
      <c r="E187" s="23">
        <v>157340000</v>
      </c>
      <c r="F187" s="23"/>
      <c r="G187" s="23">
        <v>-27000000</v>
      </c>
      <c r="H187" s="23"/>
      <c r="I187" s="23">
        <v>1023000000</v>
      </c>
      <c r="J187" s="23">
        <v>1036000000</v>
      </c>
      <c r="K187" s="18">
        <f t="shared" si="79"/>
        <v>11.830075187969925</v>
      </c>
      <c r="L187" s="18">
        <f>+I187/(G187+D187)*100</f>
        <v>78.511128165771296</v>
      </c>
      <c r="M187" s="18">
        <f t="shared" si="81"/>
        <v>101.27077223851417</v>
      </c>
      <c r="N187" s="7"/>
    </row>
    <row r="188" spans="1:14" ht="48" x14ac:dyDescent="0.25">
      <c r="A188" s="16"/>
      <c r="B188" s="31" t="s">
        <v>294</v>
      </c>
      <c r="C188" s="23"/>
      <c r="D188" s="41"/>
      <c r="E188" s="23"/>
      <c r="F188" s="23"/>
      <c r="G188" s="23"/>
      <c r="H188" s="23"/>
      <c r="I188" s="23"/>
      <c r="J188" s="23">
        <v>19000000</v>
      </c>
      <c r="K188" s="18"/>
      <c r="L188" s="18"/>
      <c r="M188" s="18"/>
      <c r="N188" s="7"/>
    </row>
    <row r="189" spans="1:14" ht="24" x14ac:dyDescent="0.25">
      <c r="A189" s="16"/>
      <c r="B189" s="31" t="s">
        <v>286</v>
      </c>
      <c r="C189" s="23"/>
      <c r="D189" s="41"/>
      <c r="E189" s="23"/>
      <c r="F189" s="23"/>
      <c r="G189" s="23">
        <v>80500000</v>
      </c>
      <c r="H189" s="23"/>
      <c r="I189" s="23">
        <v>80500000</v>
      </c>
      <c r="J189" s="23"/>
      <c r="K189" s="18"/>
      <c r="L189" s="18">
        <f t="shared" ref="L189:L190" si="96">+I189/(G189+D189)*100</f>
        <v>100</v>
      </c>
      <c r="M189" s="18">
        <f t="shared" ref="M189" si="97">+J189/I189*100</f>
        <v>0</v>
      </c>
      <c r="N189" s="7"/>
    </row>
    <row r="190" spans="1:14" x14ac:dyDescent="0.25">
      <c r="A190" s="16"/>
      <c r="B190" s="31" t="s">
        <v>177</v>
      </c>
      <c r="C190" s="23">
        <v>0</v>
      </c>
      <c r="D190" s="41">
        <v>210000000</v>
      </c>
      <c r="E190" s="23">
        <v>19050000</v>
      </c>
      <c r="F190" s="23"/>
      <c r="G190" s="23">
        <v>-89695000</v>
      </c>
      <c r="H190" s="23"/>
      <c r="I190" s="23">
        <v>0</v>
      </c>
      <c r="J190" s="23">
        <v>180000000</v>
      </c>
      <c r="K190" s="18"/>
      <c r="L190" s="18">
        <f t="shared" si="96"/>
        <v>0</v>
      </c>
      <c r="M190" s="18"/>
      <c r="N190" s="7"/>
    </row>
    <row r="191" spans="1:14" ht="36" x14ac:dyDescent="0.25">
      <c r="A191" s="16"/>
      <c r="B191" s="31" t="s">
        <v>249</v>
      </c>
      <c r="C191" s="23">
        <v>146620040</v>
      </c>
      <c r="D191" s="23">
        <v>0</v>
      </c>
      <c r="E191" s="23">
        <v>0</v>
      </c>
      <c r="F191" s="23"/>
      <c r="G191" s="23"/>
      <c r="H191" s="23"/>
      <c r="I191" s="23">
        <v>0</v>
      </c>
      <c r="J191" s="23">
        <v>0</v>
      </c>
      <c r="K191" s="18"/>
      <c r="L191" s="18"/>
      <c r="M191" s="18"/>
      <c r="N191" s="7"/>
    </row>
    <row r="192" spans="1:14" x14ac:dyDescent="0.25">
      <c r="A192" s="15" t="s">
        <v>26</v>
      </c>
      <c r="B192" s="30" t="s">
        <v>29</v>
      </c>
      <c r="C192" s="20">
        <f>SUM(C193:C203)+C209+C212+C207+C208+C210+C211</f>
        <v>6661205130</v>
      </c>
      <c r="D192" s="20">
        <f t="shared" ref="D192:J192" si="98">SUM(D193:D203)+D209+D212+D207+D208+D210+D211</f>
        <v>11662000000</v>
      </c>
      <c r="E192" s="20">
        <f t="shared" si="98"/>
        <v>1898607023</v>
      </c>
      <c r="F192" s="20">
        <f t="shared" si="98"/>
        <v>0</v>
      </c>
      <c r="G192" s="20">
        <f t="shared" si="98"/>
        <v>0</v>
      </c>
      <c r="H192" s="20">
        <f t="shared" si="98"/>
        <v>0</v>
      </c>
      <c r="I192" s="20">
        <f t="shared" si="98"/>
        <v>10812000000</v>
      </c>
      <c r="J192" s="20">
        <f t="shared" si="98"/>
        <v>16050328000</v>
      </c>
      <c r="K192" s="27">
        <f t="shared" si="79"/>
        <v>16.28028659749614</v>
      </c>
      <c r="L192" s="27">
        <f t="shared" si="80"/>
        <v>92.711370262390673</v>
      </c>
      <c r="M192" s="27">
        <f t="shared" si="81"/>
        <v>148.44920458749539</v>
      </c>
      <c r="N192" s="7"/>
    </row>
    <row r="193" spans="1:14" x14ac:dyDescent="0.25">
      <c r="A193" s="15"/>
      <c r="B193" s="37" t="s">
        <v>178</v>
      </c>
      <c r="C193" s="23">
        <v>1748567150</v>
      </c>
      <c r="D193" s="3">
        <v>1756000000</v>
      </c>
      <c r="E193" s="23">
        <v>1406737200</v>
      </c>
      <c r="F193" s="23"/>
      <c r="G193" s="23">
        <v>183000000</v>
      </c>
      <c r="H193" s="23"/>
      <c r="I193" s="23">
        <f>+D193+F193+G193</f>
        <v>1939000000</v>
      </c>
      <c r="J193" s="23">
        <v>2121768000</v>
      </c>
      <c r="K193" s="18">
        <f t="shared" si="79"/>
        <v>80.110318906605926</v>
      </c>
      <c r="L193" s="18">
        <f>+I193/(G193+D193)*100</f>
        <v>100</v>
      </c>
      <c r="M193" s="18">
        <f t="shared" si="81"/>
        <v>109.42588963383186</v>
      </c>
      <c r="N193" s="7"/>
    </row>
    <row r="194" spans="1:14" ht="24" x14ac:dyDescent="0.25">
      <c r="A194" s="15"/>
      <c r="B194" s="37" t="s">
        <v>179</v>
      </c>
      <c r="C194" s="23">
        <v>90260369</v>
      </c>
      <c r="D194" s="3">
        <v>130000000</v>
      </c>
      <c r="E194" s="23">
        <v>16625000</v>
      </c>
      <c r="F194" s="23"/>
      <c r="G194" s="23"/>
      <c r="H194" s="23"/>
      <c r="I194" s="23">
        <v>130000000</v>
      </c>
      <c r="J194" s="23">
        <v>195000000</v>
      </c>
      <c r="K194" s="18">
        <f t="shared" si="79"/>
        <v>12.788461538461537</v>
      </c>
      <c r="L194" s="18">
        <f t="shared" si="80"/>
        <v>100</v>
      </c>
      <c r="M194" s="18">
        <f t="shared" si="81"/>
        <v>150</v>
      </c>
      <c r="N194" s="7"/>
    </row>
    <row r="195" spans="1:14" ht="60" x14ac:dyDescent="0.25">
      <c r="A195" s="15"/>
      <c r="B195" s="37" t="s">
        <v>180</v>
      </c>
      <c r="C195" s="23">
        <v>29740000</v>
      </c>
      <c r="D195" s="3">
        <v>30000000</v>
      </c>
      <c r="E195" s="23">
        <v>15600000</v>
      </c>
      <c r="F195" s="23"/>
      <c r="G195" s="23"/>
      <c r="H195" s="23"/>
      <c r="I195" s="23">
        <v>30000000</v>
      </c>
      <c r="J195" s="23">
        <v>30000000</v>
      </c>
      <c r="K195" s="18"/>
      <c r="L195" s="18">
        <f t="shared" si="80"/>
        <v>100</v>
      </c>
      <c r="M195" s="18">
        <f t="shared" si="81"/>
        <v>100</v>
      </c>
      <c r="N195" s="7"/>
    </row>
    <row r="196" spans="1:14" ht="24" x14ac:dyDescent="0.25">
      <c r="A196" s="15"/>
      <c r="B196" s="37" t="s">
        <v>181</v>
      </c>
      <c r="C196" s="23">
        <v>1235643483</v>
      </c>
      <c r="D196" s="3">
        <v>2000000000</v>
      </c>
      <c r="E196" s="23">
        <v>276621238</v>
      </c>
      <c r="F196" s="23"/>
      <c r="G196" s="23">
        <v>577000000</v>
      </c>
      <c r="H196" s="23"/>
      <c r="I196" s="23">
        <f>+D196+F196+G196</f>
        <v>2577000000</v>
      </c>
      <c r="J196" s="23">
        <v>4760000000</v>
      </c>
      <c r="K196" s="18">
        <f t="shared" si="79"/>
        <v>13.8310619</v>
      </c>
      <c r="L196" s="18">
        <f>+I196/(G196+D196)*100</f>
        <v>100</v>
      </c>
      <c r="M196" s="18">
        <f t="shared" si="81"/>
        <v>184.71090415211486</v>
      </c>
      <c r="N196" s="7"/>
    </row>
    <row r="197" spans="1:14" x14ac:dyDescent="0.25">
      <c r="A197" s="15"/>
      <c r="B197" s="37" t="s">
        <v>182</v>
      </c>
      <c r="C197" s="23">
        <v>878715056</v>
      </c>
      <c r="D197" s="3">
        <v>2000000000</v>
      </c>
      <c r="E197" s="23">
        <v>10720183</v>
      </c>
      <c r="F197" s="23"/>
      <c r="G197" s="23">
        <v>-557000000</v>
      </c>
      <c r="H197" s="23"/>
      <c r="I197" s="23">
        <f>+D197+F197+G197</f>
        <v>1443000000</v>
      </c>
      <c r="J197" s="23">
        <v>1330000000</v>
      </c>
      <c r="K197" s="18">
        <f t="shared" si="79"/>
        <v>0.53600914999999993</v>
      </c>
      <c r="L197" s="18">
        <f>+I197/(G197+D197)*100</f>
        <v>100</v>
      </c>
      <c r="M197" s="18">
        <f t="shared" si="81"/>
        <v>92.169092169092167</v>
      </c>
      <c r="N197" s="7"/>
    </row>
    <row r="198" spans="1:14" x14ac:dyDescent="0.25">
      <c r="A198" s="15"/>
      <c r="B198" s="37" t="s">
        <v>183</v>
      </c>
      <c r="C198" s="23">
        <v>44782500</v>
      </c>
      <c r="D198" s="3">
        <v>70000000</v>
      </c>
      <c r="E198" s="23">
        <v>3588000</v>
      </c>
      <c r="F198" s="23"/>
      <c r="G198" s="23"/>
      <c r="H198" s="23"/>
      <c r="I198" s="23">
        <v>64000000</v>
      </c>
      <c r="J198" s="23">
        <v>70000000</v>
      </c>
      <c r="K198" s="18">
        <f t="shared" si="79"/>
        <v>5.1257142857142854</v>
      </c>
      <c r="L198" s="18">
        <f t="shared" si="80"/>
        <v>91.428571428571431</v>
      </c>
      <c r="M198" s="18">
        <f t="shared" si="81"/>
        <v>109.375</v>
      </c>
      <c r="N198" s="7"/>
    </row>
    <row r="199" spans="1:14" ht="24" x14ac:dyDescent="0.25">
      <c r="A199" s="16"/>
      <c r="B199" s="37" t="s">
        <v>184</v>
      </c>
      <c r="C199" s="23">
        <v>309459102</v>
      </c>
      <c r="D199" s="3">
        <v>1100000000</v>
      </c>
      <c r="E199" s="23">
        <v>6824000</v>
      </c>
      <c r="F199" s="23"/>
      <c r="G199" s="23"/>
      <c r="H199" s="23"/>
      <c r="I199" s="23">
        <v>770000000</v>
      </c>
      <c r="J199" s="23">
        <v>860000000</v>
      </c>
      <c r="K199" s="18">
        <f t="shared" si="79"/>
        <v>0.62036363636363634</v>
      </c>
      <c r="L199" s="18">
        <f t="shared" si="80"/>
        <v>70</v>
      </c>
      <c r="M199" s="18">
        <f t="shared" si="81"/>
        <v>111.68831168831169</v>
      </c>
      <c r="N199" s="7"/>
    </row>
    <row r="200" spans="1:14" ht="24" x14ac:dyDescent="0.25">
      <c r="A200" s="15"/>
      <c r="B200" s="36" t="s">
        <v>185</v>
      </c>
      <c r="C200" s="23">
        <v>920762225</v>
      </c>
      <c r="D200" s="3">
        <v>1800000000</v>
      </c>
      <c r="E200" s="23">
        <v>35804000</v>
      </c>
      <c r="F200" s="23"/>
      <c r="G200" s="23">
        <v>-203000000</v>
      </c>
      <c r="H200" s="23"/>
      <c r="I200" s="23">
        <v>1500000000</v>
      </c>
      <c r="J200" s="23">
        <v>1490000000</v>
      </c>
      <c r="K200" s="18">
        <f t="shared" si="79"/>
        <v>1.9891111111111108</v>
      </c>
      <c r="L200" s="18">
        <f>+I200/(G200+D200)*100</f>
        <v>93.926111458985588</v>
      </c>
      <c r="M200" s="18">
        <f t="shared" si="81"/>
        <v>99.333333333333329</v>
      </c>
      <c r="N200" s="7"/>
    </row>
    <row r="201" spans="1:14" ht="48" x14ac:dyDescent="0.25">
      <c r="A201" s="15"/>
      <c r="B201" s="22" t="s">
        <v>56</v>
      </c>
      <c r="C201" s="23">
        <v>554300000</v>
      </c>
      <c r="D201" s="3">
        <v>480000000</v>
      </c>
      <c r="E201" s="23">
        <v>0</v>
      </c>
      <c r="F201" s="23"/>
      <c r="G201" s="23"/>
      <c r="H201" s="23"/>
      <c r="I201" s="23">
        <v>400000000</v>
      </c>
      <c r="J201" s="23">
        <v>488000000</v>
      </c>
      <c r="K201" s="18"/>
      <c r="L201" s="18">
        <f t="shared" si="80"/>
        <v>83.333333333333343</v>
      </c>
      <c r="M201" s="18">
        <f t="shared" si="81"/>
        <v>122</v>
      </c>
      <c r="N201" s="7"/>
    </row>
    <row r="202" spans="1:14" ht="24" x14ac:dyDescent="0.25">
      <c r="A202" s="15"/>
      <c r="B202" s="37" t="s">
        <v>186</v>
      </c>
      <c r="C202" s="23">
        <v>5168800</v>
      </c>
      <c r="D202" s="3">
        <v>147000000</v>
      </c>
      <c r="E202" s="23">
        <v>0</v>
      </c>
      <c r="F202" s="23"/>
      <c r="G202" s="23"/>
      <c r="H202" s="23"/>
      <c r="I202" s="23">
        <v>0</v>
      </c>
      <c r="J202" s="23"/>
      <c r="K202" s="18"/>
      <c r="L202" s="18">
        <f t="shared" si="80"/>
        <v>0</v>
      </c>
      <c r="M202" s="18" t="e">
        <f t="shared" si="81"/>
        <v>#DIV/0!</v>
      </c>
      <c r="N202" s="7"/>
    </row>
    <row r="203" spans="1:14" ht="24" x14ac:dyDescent="0.25">
      <c r="A203" s="16"/>
      <c r="B203" s="36" t="s">
        <v>187</v>
      </c>
      <c r="C203" s="3">
        <f>SUM(C204:C206)</f>
        <v>608149445</v>
      </c>
      <c r="D203" s="3">
        <f t="shared" ref="D203:J203" si="99">SUM(D204:D206)</f>
        <v>1699000000</v>
      </c>
      <c r="E203" s="3">
        <f t="shared" si="99"/>
        <v>123447402</v>
      </c>
      <c r="F203" s="3"/>
      <c r="G203" s="3"/>
      <c r="H203" s="3"/>
      <c r="I203" s="3">
        <f t="shared" si="99"/>
        <v>1509000000</v>
      </c>
      <c r="J203" s="3">
        <f t="shared" si="99"/>
        <v>1554000000</v>
      </c>
      <c r="K203" s="18">
        <f t="shared" si="79"/>
        <v>7.2658859329017069</v>
      </c>
      <c r="L203" s="18">
        <f t="shared" si="80"/>
        <v>88.81695114773396</v>
      </c>
      <c r="M203" s="18">
        <f t="shared" si="81"/>
        <v>102.98210735586481</v>
      </c>
      <c r="N203" s="7"/>
    </row>
    <row r="204" spans="1:14" x14ac:dyDescent="0.25">
      <c r="A204" s="16"/>
      <c r="B204" s="46" t="s">
        <v>57</v>
      </c>
      <c r="C204" s="23">
        <v>49131315</v>
      </c>
      <c r="D204" s="4">
        <v>104000000</v>
      </c>
      <c r="E204" s="23"/>
      <c r="F204" s="23"/>
      <c r="G204" s="23"/>
      <c r="H204" s="23"/>
      <c r="I204" s="23">
        <v>84000000</v>
      </c>
      <c r="J204" s="23">
        <v>104000000</v>
      </c>
      <c r="K204" s="18"/>
      <c r="L204" s="18">
        <f t="shared" si="80"/>
        <v>80.769230769230774</v>
      </c>
      <c r="M204" s="18">
        <f t="shared" si="81"/>
        <v>123.80952380952381</v>
      </c>
      <c r="N204" s="7"/>
    </row>
    <row r="205" spans="1:14" x14ac:dyDescent="0.25">
      <c r="A205" s="16"/>
      <c r="B205" s="46" t="s">
        <v>58</v>
      </c>
      <c r="C205" s="23">
        <v>535824030</v>
      </c>
      <c r="D205" s="4">
        <v>1365000000</v>
      </c>
      <c r="E205" s="23">
        <v>123447402</v>
      </c>
      <c r="F205" s="23"/>
      <c r="G205" s="23"/>
      <c r="H205" s="23"/>
      <c r="I205" s="23">
        <v>1295000000</v>
      </c>
      <c r="J205" s="23">
        <v>1300000000</v>
      </c>
      <c r="K205" s="18">
        <f t="shared" si="79"/>
        <v>9.0437657142857155</v>
      </c>
      <c r="L205" s="18">
        <f t="shared" si="80"/>
        <v>94.871794871794862</v>
      </c>
      <c r="M205" s="18">
        <f t="shared" si="81"/>
        <v>100.38610038610038</v>
      </c>
      <c r="N205" s="7"/>
    </row>
    <row r="206" spans="1:14" x14ac:dyDescent="0.25">
      <c r="A206" s="16"/>
      <c r="B206" s="47" t="s">
        <v>59</v>
      </c>
      <c r="C206" s="23">
        <v>23194100</v>
      </c>
      <c r="D206" s="4">
        <v>230000000</v>
      </c>
      <c r="E206" s="23"/>
      <c r="F206" s="23"/>
      <c r="G206" s="23"/>
      <c r="H206" s="23"/>
      <c r="I206" s="23">
        <v>130000000</v>
      </c>
      <c r="J206" s="23">
        <v>150000000</v>
      </c>
      <c r="K206" s="18"/>
      <c r="L206" s="18">
        <f t="shared" si="80"/>
        <v>56.521739130434781</v>
      </c>
      <c r="M206" s="18">
        <f t="shared" si="81"/>
        <v>115.38461538461537</v>
      </c>
      <c r="N206" s="7"/>
    </row>
    <row r="207" spans="1:14" ht="24" x14ac:dyDescent="0.25">
      <c r="A207" s="16"/>
      <c r="B207" s="36" t="s">
        <v>188</v>
      </c>
      <c r="C207" s="23"/>
      <c r="D207" s="3">
        <v>300000000</v>
      </c>
      <c r="E207" s="23">
        <v>2640000</v>
      </c>
      <c r="F207" s="23"/>
      <c r="G207" s="23"/>
      <c r="H207" s="23"/>
      <c r="I207" s="23">
        <v>300000000</v>
      </c>
      <c r="J207" s="23">
        <v>300000000</v>
      </c>
      <c r="K207" s="18"/>
      <c r="L207" s="18">
        <f t="shared" si="80"/>
        <v>100</v>
      </c>
      <c r="M207" s="18">
        <f t="shared" si="81"/>
        <v>100</v>
      </c>
      <c r="N207" s="7"/>
    </row>
    <row r="208" spans="1:14" ht="24" x14ac:dyDescent="0.25">
      <c r="A208" s="16"/>
      <c r="B208" s="36" t="s">
        <v>189</v>
      </c>
      <c r="C208" s="23"/>
      <c r="D208" s="3">
        <v>50000000</v>
      </c>
      <c r="E208" s="23"/>
      <c r="F208" s="23"/>
      <c r="G208" s="23"/>
      <c r="H208" s="23"/>
      <c r="I208" s="23">
        <v>50000000</v>
      </c>
      <c r="J208" s="23">
        <v>100000000</v>
      </c>
      <c r="K208" s="18"/>
      <c r="L208" s="18">
        <f t="shared" si="80"/>
        <v>100</v>
      </c>
      <c r="M208" s="18">
        <f t="shared" si="81"/>
        <v>200</v>
      </c>
      <c r="N208" s="7"/>
    </row>
    <row r="209" spans="1:14" ht="24" x14ac:dyDescent="0.25">
      <c r="A209" s="16"/>
      <c r="B209" s="36" t="s">
        <v>190</v>
      </c>
      <c r="C209" s="23"/>
      <c r="D209" s="3">
        <v>100000000</v>
      </c>
      <c r="E209" s="23"/>
      <c r="F209" s="23"/>
      <c r="G209" s="23"/>
      <c r="H209" s="23"/>
      <c r="I209" s="23">
        <v>100000000</v>
      </c>
      <c r="J209" s="23"/>
      <c r="K209" s="18"/>
      <c r="L209" s="18">
        <f t="shared" si="80"/>
        <v>100</v>
      </c>
      <c r="M209" s="18">
        <f t="shared" si="81"/>
        <v>0</v>
      </c>
      <c r="N209" s="7"/>
    </row>
    <row r="210" spans="1:14" ht="36" x14ac:dyDescent="0.25">
      <c r="A210" s="16"/>
      <c r="B210" s="36" t="s">
        <v>295</v>
      </c>
      <c r="C210" s="23"/>
      <c r="D210" s="3"/>
      <c r="E210" s="23"/>
      <c r="F210" s="23"/>
      <c r="G210" s="23"/>
      <c r="H210" s="23"/>
      <c r="I210" s="23"/>
      <c r="J210" s="23">
        <v>11560000</v>
      </c>
      <c r="K210" s="18"/>
      <c r="L210" s="18"/>
      <c r="M210" s="18"/>
      <c r="N210" s="7"/>
    </row>
    <row r="211" spans="1:14" ht="48" x14ac:dyDescent="0.25">
      <c r="A211" s="16"/>
      <c r="B211" s="36" t="s">
        <v>296</v>
      </c>
      <c r="C211" s="23"/>
      <c r="D211" s="3"/>
      <c r="E211" s="23"/>
      <c r="F211" s="23"/>
      <c r="G211" s="23"/>
      <c r="H211" s="23"/>
      <c r="I211" s="23"/>
      <c r="J211" s="23">
        <v>2740000000</v>
      </c>
      <c r="K211" s="18"/>
      <c r="L211" s="18"/>
      <c r="M211" s="18"/>
      <c r="N211" s="7"/>
    </row>
    <row r="212" spans="1:14" ht="48" x14ac:dyDescent="0.25">
      <c r="A212" s="16"/>
      <c r="B212" s="31" t="s">
        <v>252</v>
      </c>
      <c r="C212" s="23">
        <v>235657000</v>
      </c>
      <c r="D212" s="23"/>
      <c r="E212" s="23"/>
      <c r="F212" s="23"/>
      <c r="G212" s="23"/>
      <c r="H212" s="23"/>
      <c r="I212" s="23"/>
      <c r="J212" s="23"/>
      <c r="K212" s="18"/>
      <c r="L212" s="18"/>
      <c r="M212" s="18"/>
      <c r="N212" s="7"/>
    </row>
    <row r="213" spans="1:14" x14ac:dyDescent="0.25">
      <c r="A213" s="15" t="s">
        <v>28</v>
      </c>
      <c r="B213" s="30" t="s">
        <v>48</v>
      </c>
      <c r="C213" s="20">
        <f>+C214+C215+C224</f>
        <v>2607671210</v>
      </c>
      <c r="D213" s="20">
        <f>+D214+D215</f>
        <v>3640000000</v>
      </c>
      <c r="E213" s="20">
        <f t="shared" ref="E213:J213" si="100">+E214+E215</f>
        <v>1656813000</v>
      </c>
      <c r="F213" s="20">
        <f t="shared" si="100"/>
        <v>0</v>
      </c>
      <c r="G213" s="20">
        <f t="shared" si="100"/>
        <v>0</v>
      </c>
      <c r="H213" s="20"/>
      <c r="I213" s="20">
        <f t="shared" si="100"/>
        <v>3540000000</v>
      </c>
      <c r="J213" s="20">
        <f t="shared" si="100"/>
        <v>5698000000</v>
      </c>
      <c r="K213" s="18">
        <f t="shared" si="79"/>
        <v>45.516840659340659</v>
      </c>
      <c r="L213" s="18">
        <f t="shared" si="80"/>
        <v>97.252747252747255</v>
      </c>
      <c r="M213" s="18">
        <f t="shared" si="81"/>
        <v>160.96045197740111</v>
      </c>
      <c r="N213" s="7"/>
    </row>
    <row r="214" spans="1:14" x14ac:dyDescent="0.25">
      <c r="A214" s="15"/>
      <c r="B214" s="31" t="s">
        <v>50</v>
      </c>
      <c r="C214" s="23">
        <v>60000000</v>
      </c>
      <c r="D214" s="3">
        <v>60000000</v>
      </c>
      <c r="E214" s="3">
        <v>60000000</v>
      </c>
      <c r="F214" s="3"/>
      <c r="G214" s="3"/>
      <c r="H214" s="3"/>
      <c r="I214" s="3">
        <v>60000000</v>
      </c>
      <c r="J214" s="3">
        <v>60000000</v>
      </c>
      <c r="K214" s="18">
        <f t="shared" si="79"/>
        <v>100</v>
      </c>
      <c r="L214" s="18">
        <f t="shared" si="80"/>
        <v>100</v>
      </c>
      <c r="M214" s="18">
        <f t="shared" si="81"/>
        <v>100</v>
      </c>
      <c r="N214" s="7"/>
    </row>
    <row r="215" spans="1:14" x14ac:dyDescent="0.25">
      <c r="A215" s="15"/>
      <c r="B215" s="31" t="s">
        <v>199</v>
      </c>
      <c r="C215" s="3">
        <f>SUM(C216:C218)</f>
        <v>2491534210</v>
      </c>
      <c r="D215" s="3">
        <f>SUM(D216:D218)</f>
        <v>3580000000</v>
      </c>
      <c r="E215" s="3">
        <f t="shared" ref="E215:J215" si="101">SUM(E216:E218)</f>
        <v>1596813000</v>
      </c>
      <c r="F215" s="3">
        <f t="shared" si="101"/>
        <v>0</v>
      </c>
      <c r="G215" s="3">
        <f t="shared" si="101"/>
        <v>0</v>
      </c>
      <c r="H215" s="3"/>
      <c r="I215" s="3">
        <f t="shared" si="101"/>
        <v>3480000000</v>
      </c>
      <c r="J215" s="3">
        <f t="shared" si="101"/>
        <v>5638000000</v>
      </c>
      <c r="K215" s="18">
        <f t="shared" si="79"/>
        <v>44.603715083798882</v>
      </c>
      <c r="L215" s="18">
        <f t="shared" si="80"/>
        <v>97.206703910614522</v>
      </c>
      <c r="M215" s="18">
        <f t="shared" si="81"/>
        <v>162.01149425287355</v>
      </c>
      <c r="N215" s="7"/>
    </row>
    <row r="216" spans="1:14" x14ac:dyDescent="0.25">
      <c r="A216" s="15"/>
      <c r="B216" s="31" t="s">
        <v>191</v>
      </c>
      <c r="C216" s="23">
        <v>24596000</v>
      </c>
      <c r="D216" s="3">
        <v>60000000</v>
      </c>
      <c r="E216" s="23">
        <v>16615000</v>
      </c>
      <c r="F216" s="23"/>
      <c r="G216" s="23"/>
      <c r="H216" s="23"/>
      <c r="I216" s="3">
        <v>60000000</v>
      </c>
      <c r="J216" s="3">
        <v>30000000</v>
      </c>
      <c r="K216" s="18">
        <f t="shared" si="79"/>
        <v>27.691666666666663</v>
      </c>
      <c r="L216" s="18">
        <f t="shared" si="80"/>
        <v>100</v>
      </c>
      <c r="M216" s="18">
        <f t="shared" si="81"/>
        <v>50</v>
      </c>
      <c r="N216" s="7"/>
    </row>
    <row r="217" spans="1:14" ht="24" x14ac:dyDescent="0.25">
      <c r="A217" s="15"/>
      <c r="B217" s="31" t="s">
        <v>192</v>
      </c>
      <c r="C217" s="23">
        <v>1456810250</v>
      </c>
      <c r="D217" s="3">
        <v>2340000000</v>
      </c>
      <c r="E217" s="23">
        <v>835405000</v>
      </c>
      <c r="F217" s="23"/>
      <c r="G217" s="23">
        <v>-46670000</v>
      </c>
      <c r="H217" s="23"/>
      <c r="I217" s="23">
        <v>2193330000</v>
      </c>
      <c r="J217" s="23">
        <v>3960000000</v>
      </c>
      <c r="K217" s="18">
        <f t="shared" si="79"/>
        <v>35.70106837606837</v>
      </c>
      <c r="L217" s="18">
        <f>+I217/(G217+D217)*100</f>
        <v>95.63952854582638</v>
      </c>
      <c r="M217" s="18">
        <f t="shared" si="81"/>
        <v>180.547386850132</v>
      </c>
      <c r="N217" s="7"/>
    </row>
    <row r="218" spans="1:14" ht="24" x14ac:dyDescent="0.25">
      <c r="A218" s="15"/>
      <c r="B218" s="31" t="s">
        <v>193</v>
      </c>
      <c r="C218" s="3">
        <f>SUM(C219:C223)</f>
        <v>1010127960</v>
      </c>
      <c r="D218" s="3">
        <f>SUM(D219:D223)</f>
        <v>1180000000</v>
      </c>
      <c r="E218" s="3">
        <f t="shared" ref="E218:J218" si="102">SUM(E219:E223)</f>
        <v>744793000</v>
      </c>
      <c r="F218" s="3">
        <f t="shared" si="102"/>
        <v>0</v>
      </c>
      <c r="G218" s="3">
        <f t="shared" si="102"/>
        <v>46670000</v>
      </c>
      <c r="H218" s="3"/>
      <c r="I218" s="3">
        <f>+D218+F218+G218</f>
        <v>1226670000</v>
      </c>
      <c r="J218" s="3">
        <f t="shared" si="102"/>
        <v>1648000000</v>
      </c>
      <c r="K218" s="18">
        <f t="shared" ref="K218:K223" si="103">+E218/D218*100</f>
        <v>63.118050847457631</v>
      </c>
      <c r="L218" s="18">
        <f>+I218/(D218+G218)*100</f>
        <v>100</v>
      </c>
      <c r="M218" s="18">
        <f t="shared" ref="M218:M223" si="104">+J218/I218*100</f>
        <v>134.34746101233421</v>
      </c>
      <c r="N218" s="7"/>
    </row>
    <row r="219" spans="1:14" ht="24" x14ac:dyDescent="0.25">
      <c r="A219" s="15"/>
      <c r="B219" s="31" t="s">
        <v>194</v>
      </c>
      <c r="C219" s="23">
        <v>504216000</v>
      </c>
      <c r="D219" s="3">
        <v>510000000</v>
      </c>
      <c r="E219" s="3">
        <v>404388000</v>
      </c>
      <c r="F219" s="3"/>
      <c r="G219" s="3">
        <v>46670000</v>
      </c>
      <c r="H219" s="3"/>
      <c r="I219" s="3">
        <v>510000000</v>
      </c>
      <c r="J219" s="3">
        <v>610000000</v>
      </c>
      <c r="K219" s="18">
        <f t="shared" si="103"/>
        <v>79.291764705882343</v>
      </c>
      <c r="L219" s="18">
        <f>+I219/(D219+G219)*100</f>
        <v>91.616217866958877</v>
      </c>
      <c r="M219" s="18">
        <f t="shared" si="104"/>
        <v>119.6078431372549</v>
      </c>
      <c r="N219" s="7"/>
    </row>
    <row r="220" spans="1:14" x14ac:dyDescent="0.25">
      <c r="A220" s="15"/>
      <c r="B220" s="31" t="s">
        <v>195</v>
      </c>
      <c r="C220" s="23">
        <v>235159100</v>
      </c>
      <c r="D220" s="3">
        <v>130000000</v>
      </c>
      <c r="E220" s="3">
        <v>29745000</v>
      </c>
      <c r="F220" s="3"/>
      <c r="G220" s="3"/>
      <c r="H220" s="3"/>
      <c r="I220" s="3">
        <v>130000000</v>
      </c>
      <c r="J220" s="3">
        <v>198000000</v>
      </c>
      <c r="K220" s="18">
        <f t="shared" si="103"/>
        <v>22.880769230769229</v>
      </c>
      <c r="L220" s="18">
        <f t="shared" ref="L220:L223" si="105">+I220/D220*100</f>
        <v>100</v>
      </c>
      <c r="M220" s="18">
        <f t="shared" si="104"/>
        <v>152.30769230769229</v>
      </c>
      <c r="N220" s="7"/>
    </row>
    <row r="221" spans="1:14" x14ac:dyDescent="0.25">
      <c r="A221" s="48"/>
      <c r="B221" s="31" t="s">
        <v>196</v>
      </c>
      <c r="C221" s="23">
        <v>138850000</v>
      </c>
      <c r="D221" s="3">
        <v>350000000</v>
      </c>
      <c r="E221" s="3">
        <v>202300000</v>
      </c>
      <c r="F221" s="3"/>
      <c r="G221" s="3"/>
      <c r="H221" s="3"/>
      <c r="I221" s="3">
        <v>350000000</v>
      </c>
      <c r="J221" s="3">
        <v>664000000</v>
      </c>
      <c r="K221" s="18">
        <f t="shared" si="103"/>
        <v>57.8</v>
      </c>
      <c r="L221" s="18">
        <f t="shared" si="105"/>
        <v>100</v>
      </c>
      <c r="M221" s="18">
        <f t="shared" si="104"/>
        <v>189.71428571428572</v>
      </c>
      <c r="N221" s="7"/>
    </row>
    <row r="222" spans="1:14" ht="24" x14ac:dyDescent="0.25">
      <c r="A222" s="48"/>
      <c r="B222" s="31" t="s">
        <v>197</v>
      </c>
      <c r="C222" s="23">
        <v>30157600</v>
      </c>
      <c r="D222" s="3">
        <v>50000000</v>
      </c>
      <c r="E222" s="3">
        <v>0</v>
      </c>
      <c r="F222" s="3"/>
      <c r="G222" s="3"/>
      <c r="H222" s="3"/>
      <c r="I222" s="3">
        <v>50000000</v>
      </c>
      <c r="J222" s="3"/>
      <c r="K222" s="18">
        <f t="shared" si="103"/>
        <v>0</v>
      </c>
      <c r="L222" s="18">
        <f t="shared" si="105"/>
        <v>100</v>
      </c>
      <c r="M222" s="18">
        <f t="shared" si="104"/>
        <v>0</v>
      </c>
      <c r="N222" s="7"/>
    </row>
    <row r="223" spans="1:14" x14ac:dyDescent="0.25">
      <c r="A223" s="48"/>
      <c r="B223" s="31" t="s">
        <v>198</v>
      </c>
      <c r="C223" s="23">
        <v>101745260</v>
      </c>
      <c r="D223" s="3">
        <v>140000000</v>
      </c>
      <c r="E223" s="3">
        <v>108360000</v>
      </c>
      <c r="F223" s="3"/>
      <c r="G223" s="3"/>
      <c r="H223" s="3"/>
      <c r="I223" s="3">
        <v>140000000</v>
      </c>
      <c r="J223" s="3">
        <v>176000000</v>
      </c>
      <c r="K223" s="18">
        <f t="shared" si="103"/>
        <v>77.400000000000006</v>
      </c>
      <c r="L223" s="18">
        <f t="shared" si="105"/>
        <v>100</v>
      </c>
      <c r="M223" s="18">
        <f t="shared" si="104"/>
        <v>125.71428571428571</v>
      </c>
      <c r="N223" s="7"/>
    </row>
    <row r="224" spans="1:14" x14ac:dyDescent="0.25">
      <c r="A224" s="48"/>
      <c r="B224" s="31" t="s">
        <v>253</v>
      </c>
      <c r="C224" s="23">
        <v>56137000</v>
      </c>
      <c r="D224" s="3"/>
      <c r="E224" s="23"/>
      <c r="F224" s="23"/>
      <c r="G224" s="23"/>
      <c r="H224" s="23"/>
      <c r="I224" s="23"/>
      <c r="J224" s="23"/>
      <c r="K224" s="18"/>
      <c r="L224" s="18"/>
      <c r="M224" s="18"/>
      <c r="N224" s="7"/>
    </row>
    <row r="225" spans="1:18" s="49" customFormat="1" ht="14.25" x14ac:dyDescent="0.25">
      <c r="A225" s="15" t="s">
        <v>60</v>
      </c>
      <c r="B225" s="30" t="s">
        <v>260</v>
      </c>
      <c r="C225" s="20">
        <f>+C226+C242</f>
        <v>10783333080</v>
      </c>
      <c r="D225" s="20">
        <f t="shared" ref="D225:J225" si="106">+D226+D242</f>
        <v>13927000000</v>
      </c>
      <c r="E225" s="20">
        <f t="shared" si="106"/>
        <v>4718956806</v>
      </c>
      <c r="F225" s="20">
        <f t="shared" ref="F225:G225" si="107">+F226+F242</f>
        <v>223190000</v>
      </c>
      <c r="G225" s="20">
        <f t="shared" si="107"/>
        <v>0</v>
      </c>
      <c r="H225" s="20"/>
      <c r="I225" s="20">
        <f t="shared" si="106"/>
        <v>13839257400</v>
      </c>
      <c r="J225" s="20">
        <f t="shared" si="106"/>
        <v>25896330000</v>
      </c>
      <c r="K225" s="18">
        <f t="shared" si="79"/>
        <v>33.883512644503483</v>
      </c>
      <c r="L225" s="27">
        <f>+I225/(F225+D225)*100</f>
        <v>97.802625971806734</v>
      </c>
      <c r="M225" s="27">
        <f t="shared" si="81"/>
        <v>187.12225122715037</v>
      </c>
      <c r="N225" s="38"/>
    </row>
    <row r="226" spans="1:18" x14ac:dyDescent="0.25">
      <c r="A226" s="15" t="s">
        <v>42</v>
      </c>
      <c r="B226" s="30" t="s">
        <v>259</v>
      </c>
      <c r="C226" s="20">
        <f>+C227</f>
        <v>5248000000</v>
      </c>
      <c r="D226" s="20">
        <f t="shared" ref="D226:J226" si="108">+D227</f>
        <v>5313000000</v>
      </c>
      <c r="E226" s="20">
        <f t="shared" si="108"/>
        <v>3111068265</v>
      </c>
      <c r="F226" s="20">
        <f t="shared" si="108"/>
        <v>223190000</v>
      </c>
      <c r="G226" s="20">
        <f t="shared" si="108"/>
        <v>0</v>
      </c>
      <c r="H226" s="20"/>
      <c r="I226" s="20">
        <f t="shared" si="108"/>
        <v>5536190000</v>
      </c>
      <c r="J226" s="20">
        <f t="shared" si="108"/>
        <v>7340330000</v>
      </c>
      <c r="K226" s="18">
        <f t="shared" si="79"/>
        <v>58.555773856578206</v>
      </c>
      <c r="L226" s="27">
        <f t="shared" ref="L226:L228" si="109">+I226/(F226+D226)*100</f>
        <v>100</v>
      </c>
      <c r="M226" s="18">
        <f t="shared" si="81"/>
        <v>132.58811565354515</v>
      </c>
      <c r="N226" s="7"/>
    </row>
    <row r="227" spans="1:18" x14ac:dyDescent="0.25">
      <c r="A227" s="15" t="s">
        <v>13</v>
      </c>
      <c r="B227" s="30" t="s">
        <v>61</v>
      </c>
      <c r="C227" s="20">
        <f>+C228+C235</f>
        <v>5248000000</v>
      </c>
      <c r="D227" s="20">
        <f t="shared" ref="D227:J227" si="110">+D228+D235</f>
        <v>5313000000</v>
      </c>
      <c r="E227" s="20">
        <f t="shared" si="110"/>
        <v>3111068265</v>
      </c>
      <c r="F227" s="20">
        <f t="shared" ref="F227:G227" si="111">+F228+F235</f>
        <v>223190000</v>
      </c>
      <c r="G227" s="20">
        <f t="shared" si="111"/>
        <v>0</v>
      </c>
      <c r="H227" s="20"/>
      <c r="I227" s="20">
        <f t="shared" si="110"/>
        <v>5536190000</v>
      </c>
      <c r="J227" s="20">
        <f t="shared" si="110"/>
        <v>7340330000</v>
      </c>
      <c r="K227" s="18">
        <f t="shared" si="79"/>
        <v>58.555773856578206</v>
      </c>
      <c r="L227" s="27">
        <f t="shared" si="109"/>
        <v>100</v>
      </c>
      <c r="M227" s="18">
        <f t="shared" si="81"/>
        <v>132.58811565354515</v>
      </c>
      <c r="N227" s="7"/>
    </row>
    <row r="228" spans="1:18" s="50" customFormat="1" x14ac:dyDescent="0.25">
      <c r="A228" s="15" t="s">
        <v>45</v>
      </c>
      <c r="B228" s="30" t="s">
        <v>27</v>
      </c>
      <c r="C228" s="20">
        <f>+C229+C232+C234+C233</f>
        <v>1907000000</v>
      </c>
      <c r="D228" s="20">
        <f t="shared" ref="D228:J228" si="112">+D229+D232+D234+D233</f>
        <v>1938000000</v>
      </c>
      <c r="E228" s="20">
        <f t="shared" si="112"/>
        <v>987568975</v>
      </c>
      <c r="F228" s="20">
        <f t="shared" si="112"/>
        <v>64210000</v>
      </c>
      <c r="G228" s="20">
        <f t="shared" si="112"/>
        <v>0</v>
      </c>
      <c r="H228" s="20">
        <f t="shared" si="112"/>
        <v>0</v>
      </c>
      <c r="I228" s="20">
        <f t="shared" si="112"/>
        <v>2002210000</v>
      </c>
      <c r="J228" s="20">
        <f t="shared" si="112"/>
        <v>3097500000</v>
      </c>
      <c r="K228" s="18">
        <f t="shared" si="79"/>
        <v>50.958151444788449</v>
      </c>
      <c r="L228" s="27">
        <f t="shared" si="109"/>
        <v>100</v>
      </c>
      <c r="M228" s="18">
        <f t="shared" si="81"/>
        <v>154.70405202251513</v>
      </c>
      <c r="N228" s="7"/>
      <c r="P228" s="9"/>
      <c r="Q228" s="9"/>
      <c r="R228" s="9"/>
    </row>
    <row r="229" spans="1:18" s="50" customFormat="1" x14ac:dyDescent="0.25">
      <c r="A229" s="15"/>
      <c r="B229" s="31" t="s">
        <v>200</v>
      </c>
      <c r="C229" s="3">
        <f>C230+C231</f>
        <v>1680000000</v>
      </c>
      <c r="D229" s="3">
        <f t="shared" ref="D229:J229" si="113">D230+D231</f>
        <v>1741000000</v>
      </c>
      <c r="E229" s="3">
        <f>E230+E231</f>
        <v>951552376</v>
      </c>
      <c r="F229" s="3">
        <f t="shared" ref="F229:G229" si="114">F230+F231</f>
        <v>0</v>
      </c>
      <c r="G229" s="3">
        <f t="shared" si="114"/>
        <v>0</v>
      </c>
      <c r="H229" s="3"/>
      <c r="I229" s="3">
        <f t="shared" si="113"/>
        <v>1741000000</v>
      </c>
      <c r="J229" s="3">
        <f t="shared" si="113"/>
        <v>2502000000</v>
      </c>
      <c r="K229" s="18">
        <f t="shared" si="79"/>
        <v>54.655506950028723</v>
      </c>
      <c r="L229" s="18">
        <f t="shared" si="80"/>
        <v>100</v>
      </c>
      <c r="M229" s="18">
        <f t="shared" si="81"/>
        <v>143.71051120045951</v>
      </c>
      <c r="N229" s="7"/>
      <c r="P229" s="9"/>
      <c r="Q229" s="9"/>
      <c r="R229" s="9"/>
    </row>
    <row r="230" spans="1:18" s="50" customFormat="1" ht="24" x14ac:dyDescent="0.25">
      <c r="A230" s="15"/>
      <c r="B230" s="31" t="s">
        <v>201</v>
      </c>
      <c r="C230" s="23">
        <v>1331000000</v>
      </c>
      <c r="D230" s="34">
        <v>1388000000</v>
      </c>
      <c r="E230" s="23">
        <v>769316833</v>
      </c>
      <c r="F230" s="23"/>
      <c r="G230" s="23"/>
      <c r="H230" s="23"/>
      <c r="I230" s="34">
        <v>1388000000</v>
      </c>
      <c r="J230" s="23">
        <v>1812000000</v>
      </c>
      <c r="K230" s="18">
        <f t="shared" ref="K230:K311" si="115">+E230/D230*100</f>
        <v>55.426284798270899</v>
      </c>
      <c r="L230" s="18">
        <f t="shared" ref="L230:L250" si="116">+I230/D230*100</f>
        <v>100</v>
      </c>
      <c r="M230" s="18">
        <f t="shared" ref="M230:M311" si="117">+J230/I230*100</f>
        <v>130.54755043227667</v>
      </c>
      <c r="N230" s="7"/>
      <c r="P230" s="9"/>
      <c r="Q230" s="9"/>
      <c r="R230" s="9"/>
    </row>
    <row r="231" spans="1:18" s="50" customFormat="1" x14ac:dyDescent="0.25">
      <c r="A231" s="15"/>
      <c r="B231" s="31" t="s">
        <v>113</v>
      </c>
      <c r="C231" s="23">
        <v>349000000</v>
      </c>
      <c r="D231" s="34">
        <v>353000000</v>
      </c>
      <c r="E231" s="23">
        <v>182235543</v>
      </c>
      <c r="F231" s="23"/>
      <c r="G231" s="23"/>
      <c r="H231" s="23"/>
      <c r="I231" s="35">
        <f t="shared" ref="I231:I232" si="118">+D231+F231+G231</f>
        <v>353000000</v>
      </c>
      <c r="J231" s="23">
        <v>690000000</v>
      </c>
      <c r="K231" s="18">
        <f t="shared" si="115"/>
        <v>51.624799716713873</v>
      </c>
      <c r="L231" s="18">
        <f t="shared" si="116"/>
        <v>100</v>
      </c>
      <c r="M231" s="18">
        <f t="shared" si="117"/>
        <v>195.46742209631728</v>
      </c>
      <c r="N231" s="7"/>
      <c r="P231" s="9"/>
      <c r="Q231" s="9"/>
      <c r="R231" s="9"/>
    </row>
    <row r="232" spans="1:18" s="50" customFormat="1" ht="36" x14ac:dyDescent="0.25">
      <c r="A232" s="15"/>
      <c r="B232" s="31" t="s">
        <v>118</v>
      </c>
      <c r="C232" s="23">
        <v>227000000</v>
      </c>
      <c r="D232" s="35">
        <v>158000000</v>
      </c>
      <c r="E232" s="23">
        <v>36016599</v>
      </c>
      <c r="F232" s="23"/>
      <c r="G232" s="23"/>
      <c r="H232" s="23"/>
      <c r="I232" s="35">
        <f t="shared" si="118"/>
        <v>158000000</v>
      </c>
      <c r="J232" s="23">
        <v>175000000</v>
      </c>
      <c r="K232" s="18">
        <f t="shared" si="115"/>
        <v>22.795315822784808</v>
      </c>
      <c r="L232" s="18">
        <f t="shared" si="116"/>
        <v>100</v>
      </c>
      <c r="M232" s="18">
        <f t="shared" si="117"/>
        <v>110.75949367088607</v>
      </c>
      <c r="N232" s="7"/>
      <c r="P232" s="9"/>
      <c r="Q232" s="9"/>
      <c r="R232" s="9"/>
    </row>
    <row r="233" spans="1:18" s="50" customFormat="1" ht="24" x14ac:dyDescent="0.25">
      <c r="A233" s="15"/>
      <c r="B233" s="31" t="s">
        <v>261</v>
      </c>
      <c r="C233" s="23"/>
      <c r="D233" s="35"/>
      <c r="E233" s="23"/>
      <c r="F233" s="23"/>
      <c r="G233" s="23"/>
      <c r="H233" s="23"/>
      <c r="I233" s="35"/>
      <c r="J233" s="23">
        <v>420500000</v>
      </c>
      <c r="K233" s="18"/>
      <c r="L233" s="18"/>
      <c r="M233" s="18"/>
      <c r="N233" s="7"/>
      <c r="P233" s="9"/>
      <c r="Q233" s="9"/>
      <c r="R233" s="9"/>
    </row>
    <row r="234" spans="1:18" s="50" customFormat="1" ht="24" x14ac:dyDescent="0.25">
      <c r="A234" s="15"/>
      <c r="B234" s="31" t="s">
        <v>119</v>
      </c>
      <c r="C234" s="23"/>
      <c r="D234" s="35">
        <v>39000000</v>
      </c>
      <c r="E234" s="23"/>
      <c r="F234" s="23">
        <v>64210000</v>
      </c>
      <c r="G234" s="23"/>
      <c r="H234" s="23"/>
      <c r="I234" s="35">
        <f>+D234+F234+G234</f>
        <v>103210000</v>
      </c>
      <c r="J234" s="23"/>
      <c r="K234" s="18">
        <f t="shared" si="115"/>
        <v>0</v>
      </c>
      <c r="L234" s="18">
        <f>+I234/(+F234+D234)*100</f>
        <v>100</v>
      </c>
      <c r="M234" s="18">
        <f t="shared" si="117"/>
        <v>0</v>
      </c>
      <c r="N234" s="7"/>
      <c r="P234" s="9"/>
      <c r="Q234" s="9"/>
      <c r="R234" s="9"/>
    </row>
    <row r="235" spans="1:18" s="50" customFormat="1" x14ac:dyDescent="0.25">
      <c r="A235" s="15" t="s">
        <v>46</v>
      </c>
      <c r="B235" s="30" t="s">
        <v>62</v>
      </c>
      <c r="C235" s="20">
        <f>+C236+C239+C241+C240</f>
        <v>3341000000</v>
      </c>
      <c r="D235" s="20">
        <f t="shared" ref="D235:J235" si="119">+D236+D239+D241+D240</f>
        <v>3375000000</v>
      </c>
      <c r="E235" s="20">
        <f t="shared" si="119"/>
        <v>2123499290</v>
      </c>
      <c r="F235" s="20">
        <f t="shared" si="119"/>
        <v>158980000</v>
      </c>
      <c r="G235" s="20">
        <f t="shared" si="119"/>
        <v>0</v>
      </c>
      <c r="H235" s="20">
        <f t="shared" si="119"/>
        <v>0</v>
      </c>
      <c r="I235" s="20">
        <f t="shared" si="119"/>
        <v>3533980000</v>
      </c>
      <c r="J235" s="20">
        <f t="shared" si="119"/>
        <v>4242830000</v>
      </c>
      <c r="K235" s="18">
        <f t="shared" si="115"/>
        <v>62.918497481481481</v>
      </c>
      <c r="L235" s="18">
        <f t="shared" si="116"/>
        <v>104.71051851851851</v>
      </c>
      <c r="M235" s="18">
        <f t="shared" si="117"/>
        <v>120.05812143815189</v>
      </c>
      <c r="N235" s="7"/>
      <c r="P235" s="9"/>
      <c r="Q235" s="9"/>
      <c r="R235" s="9"/>
    </row>
    <row r="236" spans="1:18" s="50" customFormat="1" ht="24" x14ac:dyDescent="0.25">
      <c r="A236" s="15"/>
      <c r="B236" s="31" t="s">
        <v>202</v>
      </c>
      <c r="C236" s="3">
        <f>C237+C238</f>
        <v>3114000000</v>
      </c>
      <c r="D236" s="3">
        <f>D237+D238</f>
        <v>3061000000</v>
      </c>
      <c r="E236" s="3">
        <f t="shared" ref="E236:J236" si="120">E237+E238</f>
        <v>1949763818</v>
      </c>
      <c r="F236" s="3">
        <f t="shared" ref="F236:H236" si="121">F237+F238</f>
        <v>0</v>
      </c>
      <c r="G236" s="3">
        <f t="shared" si="121"/>
        <v>0</v>
      </c>
      <c r="H236" s="3">
        <f t="shared" si="121"/>
        <v>0</v>
      </c>
      <c r="I236" s="3">
        <f t="shared" si="120"/>
        <v>3061000000</v>
      </c>
      <c r="J236" s="3">
        <f t="shared" si="120"/>
        <v>3499000000</v>
      </c>
      <c r="K236" s="18">
        <f t="shared" si="115"/>
        <v>63.696955831427637</v>
      </c>
      <c r="L236" s="18">
        <f t="shared" si="116"/>
        <v>100</v>
      </c>
      <c r="M236" s="18">
        <f t="shared" si="117"/>
        <v>114.30904933028422</v>
      </c>
      <c r="N236" s="7"/>
      <c r="P236" s="9"/>
      <c r="Q236" s="9"/>
      <c r="R236" s="9"/>
    </row>
    <row r="237" spans="1:18" s="50" customFormat="1" ht="24" x14ac:dyDescent="0.25">
      <c r="A237" s="15"/>
      <c r="B237" s="31" t="s">
        <v>203</v>
      </c>
      <c r="C237" s="23">
        <v>2423000000</v>
      </c>
      <c r="D237" s="34">
        <v>2379000000</v>
      </c>
      <c r="E237" s="23">
        <v>1721647944</v>
      </c>
      <c r="F237" s="23"/>
      <c r="G237" s="23"/>
      <c r="H237" s="23"/>
      <c r="I237" s="34">
        <f>+D237+F237+G237</f>
        <v>2379000000</v>
      </c>
      <c r="J237" s="23">
        <v>2431000000</v>
      </c>
      <c r="K237" s="18">
        <f t="shared" si="115"/>
        <v>72.368555863808325</v>
      </c>
      <c r="L237" s="18">
        <f t="shared" si="116"/>
        <v>100</v>
      </c>
      <c r="M237" s="18">
        <f t="shared" si="117"/>
        <v>102.18579234972678</v>
      </c>
      <c r="N237" s="7"/>
      <c r="P237" s="9"/>
      <c r="Q237" s="9"/>
      <c r="R237" s="9"/>
    </row>
    <row r="238" spans="1:18" s="50" customFormat="1" x14ac:dyDescent="0.25">
      <c r="A238" s="15"/>
      <c r="B238" s="31" t="s">
        <v>113</v>
      </c>
      <c r="C238" s="23">
        <v>691000000</v>
      </c>
      <c r="D238" s="34">
        <v>682000000</v>
      </c>
      <c r="E238" s="23">
        <v>228115874</v>
      </c>
      <c r="F238" s="23"/>
      <c r="G238" s="23"/>
      <c r="H238" s="23"/>
      <c r="I238" s="34">
        <f t="shared" ref="I238:I241" si="122">+D238+F238+G238</f>
        <v>682000000</v>
      </c>
      <c r="J238" s="23">
        <v>1068000000</v>
      </c>
      <c r="K238" s="18">
        <f t="shared" si="115"/>
        <v>33.448075366568915</v>
      </c>
      <c r="L238" s="18">
        <f t="shared" si="116"/>
        <v>100</v>
      </c>
      <c r="M238" s="18">
        <f t="shared" si="117"/>
        <v>156.59824046920821</v>
      </c>
      <c r="N238" s="7"/>
      <c r="P238" s="9"/>
      <c r="Q238" s="9"/>
      <c r="R238" s="9"/>
    </row>
    <row r="239" spans="1:18" s="50" customFormat="1" ht="36" x14ac:dyDescent="0.25">
      <c r="A239" s="15"/>
      <c r="B239" s="31" t="s">
        <v>204</v>
      </c>
      <c r="C239" s="23">
        <v>227000000</v>
      </c>
      <c r="D239" s="35">
        <v>238000000</v>
      </c>
      <c r="E239" s="23">
        <v>105318000</v>
      </c>
      <c r="F239" s="23"/>
      <c r="G239" s="23"/>
      <c r="H239" s="23"/>
      <c r="I239" s="34">
        <f t="shared" si="122"/>
        <v>238000000</v>
      </c>
      <c r="J239" s="23">
        <v>238000000</v>
      </c>
      <c r="K239" s="18">
        <f t="shared" si="115"/>
        <v>44.251260504201682</v>
      </c>
      <c r="L239" s="18">
        <f t="shared" si="116"/>
        <v>100</v>
      </c>
      <c r="M239" s="18">
        <f t="shared" si="117"/>
        <v>100</v>
      </c>
      <c r="N239" s="7"/>
      <c r="P239" s="9"/>
      <c r="Q239" s="9"/>
      <c r="R239" s="9"/>
    </row>
    <row r="240" spans="1:18" s="50" customFormat="1" ht="24" x14ac:dyDescent="0.25">
      <c r="A240" s="15"/>
      <c r="B240" s="31" t="s">
        <v>261</v>
      </c>
      <c r="C240" s="23"/>
      <c r="D240" s="35"/>
      <c r="E240" s="23"/>
      <c r="F240" s="23"/>
      <c r="G240" s="23"/>
      <c r="H240" s="23"/>
      <c r="I240" s="34"/>
      <c r="J240" s="23"/>
      <c r="K240" s="18"/>
      <c r="L240" s="18"/>
      <c r="M240" s="18"/>
      <c r="N240" s="7"/>
      <c r="P240" s="9"/>
      <c r="Q240" s="9"/>
      <c r="R240" s="9"/>
    </row>
    <row r="241" spans="1:18" ht="24" x14ac:dyDescent="0.25">
      <c r="A241" s="16"/>
      <c r="B241" s="31" t="s">
        <v>171</v>
      </c>
      <c r="C241" s="23"/>
      <c r="D241" s="35">
        <v>76000000</v>
      </c>
      <c r="E241" s="23">
        <v>68417472</v>
      </c>
      <c r="F241" s="23">
        <v>158980000</v>
      </c>
      <c r="G241" s="23"/>
      <c r="H241" s="23"/>
      <c r="I241" s="34">
        <f t="shared" si="122"/>
        <v>234980000</v>
      </c>
      <c r="J241" s="23">
        <v>505830000</v>
      </c>
      <c r="K241" s="18">
        <f t="shared" si="115"/>
        <v>90.022989473684206</v>
      </c>
      <c r="L241" s="18">
        <f>+I241/(D241+F241)*100</f>
        <v>100</v>
      </c>
      <c r="M241" s="18">
        <f t="shared" si="117"/>
        <v>215.26512894714443</v>
      </c>
      <c r="N241" s="7"/>
    </row>
    <row r="242" spans="1:18" ht="24" x14ac:dyDescent="0.25">
      <c r="A242" s="15" t="s">
        <v>51</v>
      </c>
      <c r="B242" s="30" t="s">
        <v>63</v>
      </c>
      <c r="C242" s="20">
        <f>+C243+C252</f>
        <v>5535333080</v>
      </c>
      <c r="D242" s="20">
        <f t="shared" ref="D242:J242" si="123">+D243+D252</f>
        <v>8614000000</v>
      </c>
      <c r="E242" s="20">
        <f t="shared" si="123"/>
        <v>1607888541</v>
      </c>
      <c r="F242" s="20">
        <f t="shared" ref="F242:G242" si="124">+F243+F252</f>
        <v>0</v>
      </c>
      <c r="G242" s="20">
        <f t="shared" si="124"/>
        <v>0</v>
      </c>
      <c r="H242" s="20"/>
      <c r="I242" s="20">
        <f t="shared" si="123"/>
        <v>8303067400</v>
      </c>
      <c r="J242" s="20">
        <f t="shared" si="123"/>
        <v>18556000000</v>
      </c>
      <c r="K242" s="18">
        <f t="shared" si="115"/>
        <v>18.665991885302997</v>
      </c>
      <c r="L242" s="18">
        <f t="shared" si="116"/>
        <v>96.390380775481773</v>
      </c>
      <c r="M242" s="18">
        <f t="shared" si="117"/>
        <v>223.48367303389585</v>
      </c>
      <c r="N242" s="7"/>
    </row>
    <row r="243" spans="1:18" s="28" customFormat="1" x14ac:dyDescent="0.25">
      <c r="A243" s="15" t="s">
        <v>13</v>
      </c>
      <c r="B243" s="30" t="s">
        <v>27</v>
      </c>
      <c r="C243" s="20">
        <f>SUM(C244:C251)</f>
        <v>1394531930</v>
      </c>
      <c r="D243" s="20">
        <f>SUM(D244:D251)</f>
        <v>2710000000</v>
      </c>
      <c r="E243" s="20">
        <f t="shared" ref="E243:J243" si="125">SUM(E244:E251)</f>
        <v>955263541</v>
      </c>
      <c r="F243" s="20">
        <f t="shared" ref="F243:G243" si="126">SUM(F244:F251)</f>
        <v>0</v>
      </c>
      <c r="G243" s="20">
        <f t="shared" si="126"/>
        <v>0</v>
      </c>
      <c r="H243" s="20"/>
      <c r="I243" s="20">
        <f t="shared" si="125"/>
        <v>2708142400</v>
      </c>
      <c r="J243" s="20">
        <f t="shared" si="125"/>
        <v>1768000000</v>
      </c>
      <c r="K243" s="18">
        <f t="shared" si="115"/>
        <v>35.249577158671585</v>
      </c>
      <c r="L243" s="18">
        <f t="shared" si="116"/>
        <v>99.931453874538747</v>
      </c>
      <c r="M243" s="18">
        <f t="shared" si="117"/>
        <v>65.284602464035871</v>
      </c>
      <c r="N243" s="7"/>
      <c r="P243" s="9"/>
      <c r="Q243" s="9"/>
      <c r="R243" s="9"/>
    </row>
    <row r="244" spans="1:18" s="28" customFormat="1" x14ac:dyDescent="0.25">
      <c r="A244" s="15"/>
      <c r="B244" s="31" t="s">
        <v>205</v>
      </c>
      <c r="C244" s="5">
        <v>329996446</v>
      </c>
      <c r="D244" s="3">
        <v>330000000</v>
      </c>
      <c r="E244" s="23">
        <v>60000000</v>
      </c>
      <c r="F244" s="23"/>
      <c r="G244" s="23"/>
      <c r="H244" s="23"/>
      <c r="I244" s="23">
        <v>330000000</v>
      </c>
      <c r="J244" s="23">
        <v>471000000</v>
      </c>
      <c r="K244" s="18">
        <f t="shared" si="115"/>
        <v>18.181818181818183</v>
      </c>
      <c r="L244" s="18">
        <f t="shared" si="116"/>
        <v>100</v>
      </c>
      <c r="M244" s="18">
        <f t="shared" si="117"/>
        <v>142.72727272727272</v>
      </c>
      <c r="N244" s="7"/>
      <c r="P244" s="9"/>
      <c r="Q244" s="9"/>
      <c r="R244" s="9"/>
    </row>
    <row r="245" spans="1:18" s="28" customFormat="1" ht="24" x14ac:dyDescent="0.25">
      <c r="A245" s="15"/>
      <c r="B245" s="31" t="s">
        <v>206</v>
      </c>
      <c r="C245" s="5">
        <v>100000000</v>
      </c>
      <c r="D245" s="3">
        <v>150000000</v>
      </c>
      <c r="E245" s="23">
        <v>68673580</v>
      </c>
      <c r="F245" s="23"/>
      <c r="G245" s="23"/>
      <c r="H245" s="23"/>
      <c r="I245" s="23">
        <v>150000000</v>
      </c>
      <c r="J245" s="23">
        <v>150000000</v>
      </c>
      <c r="K245" s="18">
        <f t="shared" si="115"/>
        <v>45.782386666666667</v>
      </c>
      <c r="L245" s="18">
        <f t="shared" si="116"/>
        <v>100</v>
      </c>
      <c r="M245" s="18">
        <f t="shared" si="117"/>
        <v>100</v>
      </c>
      <c r="N245" s="7"/>
      <c r="P245" s="9"/>
      <c r="Q245" s="9"/>
      <c r="R245" s="9"/>
    </row>
    <row r="246" spans="1:18" s="28" customFormat="1" ht="24" x14ac:dyDescent="0.25">
      <c r="A246" s="15"/>
      <c r="B246" s="31" t="s">
        <v>207</v>
      </c>
      <c r="C246" s="5">
        <v>79003000</v>
      </c>
      <c r="D246" s="3">
        <v>100000000</v>
      </c>
      <c r="E246" s="23">
        <v>50000000</v>
      </c>
      <c r="F246" s="23"/>
      <c r="G246" s="23"/>
      <c r="H246" s="23"/>
      <c r="I246" s="23">
        <v>100000000</v>
      </c>
      <c r="J246" s="23">
        <v>120000000</v>
      </c>
      <c r="K246" s="18">
        <f t="shared" si="115"/>
        <v>50</v>
      </c>
      <c r="L246" s="18">
        <f t="shared" si="116"/>
        <v>100</v>
      </c>
      <c r="M246" s="18">
        <f t="shared" si="117"/>
        <v>120</v>
      </c>
      <c r="N246" s="7"/>
      <c r="P246" s="9"/>
      <c r="Q246" s="9"/>
      <c r="R246" s="9"/>
    </row>
    <row r="247" spans="1:18" s="28" customFormat="1" x14ac:dyDescent="0.25">
      <c r="A247" s="15"/>
      <c r="B247" s="31" t="s">
        <v>208</v>
      </c>
      <c r="C247" s="5">
        <v>497729984</v>
      </c>
      <c r="D247" s="3">
        <v>500000000</v>
      </c>
      <c r="E247" s="23">
        <v>333727561</v>
      </c>
      <c r="F247" s="23"/>
      <c r="G247" s="23"/>
      <c r="H247" s="23"/>
      <c r="I247" s="23">
        <v>500000000</v>
      </c>
      <c r="J247" s="23">
        <v>500000000</v>
      </c>
      <c r="K247" s="18">
        <f t="shared" si="115"/>
        <v>66.745512200000007</v>
      </c>
      <c r="L247" s="18">
        <f t="shared" si="116"/>
        <v>100</v>
      </c>
      <c r="M247" s="18">
        <f t="shared" si="117"/>
        <v>100</v>
      </c>
      <c r="N247" s="7"/>
      <c r="P247" s="9"/>
      <c r="Q247" s="9"/>
      <c r="R247" s="9"/>
    </row>
    <row r="248" spans="1:18" s="28" customFormat="1" ht="24" x14ac:dyDescent="0.25">
      <c r="A248" s="15"/>
      <c r="B248" s="31" t="s">
        <v>209</v>
      </c>
      <c r="C248" s="5">
        <v>275988000</v>
      </c>
      <c r="D248" s="3">
        <v>400000000</v>
      </c>
      <c r="E248" s="23">
        <v>398142400</v>
      </c>
      <c r="F248" s="23"/>
      <c r="G248" s="23"/>
      <c r="H248" s="23"/>
      <c r="I248" s="23">
        <v>398142400</v>
      </c>
      <c r="J248" s="23">
        <v>427000000</v>
      </c>
      <c r="K248" s="18">
        <f t="shared" si="115"/>
        <v>99.535600000000002</v>
      </c>
      <c r="L248" s="18">
        <f t="shared" si="116"/>
        <v>99.535600000000002</v>
      </c>
      <c r="M248" s="18">
        <f t="shared" si="117"/>
        <v>107.24805999059632</v>
      </c>
      <c r="N248" s="7"/>
      <c r="P248" s="9"/>
      <c r="Q248" s="9"/>
      <c r="R248" s="9"/>
    </row>
    <row r="249" spans="1:18" s="28" customFormat="1" x14ac:dyDescent="0.25">
      <c r="A249" s="15"/>
      <c r="B249" s="31" t="s">
        <v>210</v>
      </c>
      <c r="C249" s="5">
        <v>89869500</v>
      </c>
      <c r="D249" s="3">
        <v>100000000</v>
      </c>
      <c r="E249" s="23">
        <v>44720000</v>
      </c>
      <c r="F249" s="23"/>
      <c r="G249" s="23"/>
      <c r="H249" s="23"/>
      <c r="I249" s="23">
        <v>100000000</v>
      </c>
      <c r="J249" s="23">
        <v>100000000</v>
      </c>
      <c r="K249" s="18">
        <f t="shared" si="115"/>
        <v>44.72</v>
      </c>
      <c r="L249" s="18">
        <f t="shared" si="116"/>
        <v>100</v>
      </c>
      <c r="M249" s="18">
        <f t="shared" si="117"/>
        <v>100</v>
      </c>
      <c r="N249" s="7"/>
      <c r="P249" s="9"/>
      <c r="Q249" s="9"/>
      <c r="R249" s="9"/>
    </row>
    <row r="250" spans="1:18" s="28" customFormat="1" ht="48" x14ac:dyDescent="0.25">
      <c r="A250" s="15"/>
      <c r="B250" s="31" t="s">
        <v>211</v>
      </c>
      <c r="C250" s="5"/>
      <c r="D250" s="51">
        <v>1130000000</v>
      </c>
      <c r="E250" s="23">
        <v>0</v>
      </c>
      <c r="F250" s="23"/>
      <c r="G250" s="23"/>
      <c r="H250" s="23"/>
      <c r="I250" s="23">
        <v>1130000000</v>
      </c>
      <c r="J250" s="20"/>
      <c r="K250" s="18"/>
      <c r="L250" s="18">
        <f t="shared" si="116"/>
        <v>100</v>
      </c>
      <c r="M250" s="18"/>
      <c r="N250" s="7"/>
      <c r="P250" s="9"/>
      <c r="Q250" s="9"/>
      <c r="R250" s="9"/>
    </row>
    <row r="251" spans="1:18" ht="36" x14ac:dyDescent="0.25">
      <c r="A251" s="16"/>
      <c r="B251" s="31" t="s">
        <v>255</v>
      </c>
      <c r="C251" s="23">
        <v>21945000</v>
      </c>
      <c r="D251" s="23"/>
      <c r="E251" s="23"/>
      <c r="F251" s="23"/>
      <c r="G251" s="23"/>
      <c r="H251" s="23"/>
      <c r="I251" s="23"/>
      <c r="J251" s="23"/>
      <c r="K251" s="18"/>
      <c r="L251" s="18"/>
      <c r="M251" s="18"/>
      <c r="N251" s="7"/>
    </row>
    <row r="252" spans="1:18" x14ac:dyDescent="0.25">
      <c r="A252" s="15" t="s">
        <v>15</v>
      </c>
      <c r="B252" s="30" t="s">
        <v>62</v>
      </c>
      <c r="C252" s="20">
        <f>+C253+C254+C255+C259</f>
        <v>4140801150</v>
      </c>
      <c r="D252" s="20">
        <f t="shared" ref="D252:J252" si="127">+D253+D254+D255+D259</f>
        <v>5904000000</v>
      </c>
      <c r="E252" s="20">
        <f t="shared" si="127"/>
        <v>652625000</v>
      </c>
      <c r="F252" s="20">
        <f t="shared" si="127"/>
        <v>0</v>
      </c>
      <c r="G252" s="20">
        <f t="shared" si="127"/>
        <v>0</v>
      </c>
      <c r="H252" s="20"/>
      <c r="I252" s="20">
        <f t="shared" si="127"/>
        <v>5594925000</v>
      </c>
      <c r="J252" s="20">
        <f t="shared" si="127"/>
        <v>16788000000</v>
      </c>
      <c r="K252" s="18">
        <f t="shared" si="115"/>
        <v>11.05394647696477</v>
      </c>
      <c r="L252" s="18">
        <f t="shared" ref="L252:L258" si="128">+I252/D252*100</f>
        <v>94.764989837398375</v>
      </c>
      <c r="M252" s="18">
        <f t="shared" si="117"/>
        <v>300.05764152334484</v>
      </c>
      <c r="N252" s="7"/>
    </row>
    <row r="253" spans="1:18" x14ac:dyDescent="0.25">
      <c r="A253" s="15"/>
      <c r="B253" s="31" t="s">
        <v>143</v>
      </c>
      <c r="C253" s="23">
        <v>58000000</v>
      </c>
      <c r="D253" s="3">
        <v>78000000</v>
      </c>
      <c r="E253" s="3">
        <v>13300000</v>
      </c>
      <c r="F253" s="3"/>
      <c r="G253" s="3"/>
      <c r="H253" s="3"/>
      <c r="I253" s="3">
        <v>78000000</v>
      </c>
      <c r="J253" s="3">
        <v>78000000</v>
      </c>
      <c r="K253" s="18">
        <f t="shared" si="115"/>
        <v>17.051282051282051</v>
      </c>
      <c r="L253" s="18">
        <f t="shared" si="128"/>
        <v>100</v>
      </c>
      <c r="M253" s="18">
        <f t="shared" si="117"/>
        <v>100</v>
      </c>
      <c r="N253" s="7"/>
    </row>
    <row r="254" spans="1:18" ht="24" x14ac:dyDescent="0.25">
      <c r="A254" s="15"/>
      <c r="B254" s="31" t="s">
        <v>212</v>
      </c>
      <c r="C254" s="23"/>
      <c r="D254" s="41">
        <v>691000000</v>
      </c>
      <c r="E254" s="23">
        <v>478400000</v>
      </c>
      <c r="F254" s="23"/>
      <c r="G254" s="23"/>
      <c r="H254" s="23"/>
      <c r="I254" s="23">
        <v>691000000</v>
      </c>
      <c r="J254" s="23">
        <v>691000000</v>
      </c>
      <c r="K254" s="18">
        <f t="shared" si="115"/>
        <v>69.232995658465995</v>
      </c>
      <c r="L254" s="18">
        <f t="shared" si="128"/>
        <v>100</v>
      </c>
      <c r="M254" s="18">
        <f t="shared" si="117"/>
        <v>100</v>
      </c>
      <c r="N254" s="7"/>
    </row>
    <row r="255" spans="1:18" x14ac:dyDescent="0.25">
      <c r="A255" s="15"/>
      <c r="B255" s="31" t="s">
        <v>213</v>
      </c>
      <c r="C255" s="41">
        <f>SUM(C256:C258)</f>
        <v>4078045150</v>
      </c>
      <c r="D255" s="41">
        <f>SUM(D256:D258)</f>
        <v>5135000000</v>
      </c>
      <c r="E255" s="41">
        <f t="shared" ref="E255:J255" si="129">SUM(E256:E258)</f>
        <v>160925000</v>
      </c>
      <c r="F255" s="41"/>
      <c r="G255" s="41"/>
      <c r="H255" s="41"/>
      <c r="I255" s="41">
        <f t="shared" si="129"/>
        <v>4825925000</v>
      </c>
      <c r="J255" s="41">
        <f t="shared" si="129"/>
        <v>16019000000</v>
      </c>
      <c r="K255" s="18">
        <f t="shared" si="115"/>
        <v>3.1338851022395331</v>
      </c>
      <c r="L255" s="18">
        <f t="shared" si="128"/>
        <v>93.981012658227854</v>
      </c>
      <c r="M255" s="18">
        <f t="shared" si="117"/>
        <v>331.93636453115209</v>
      </c>
      <c r="N255" s="7"/>
    </row>
    <row r="256" spans="1:18" x14ac:dyDescent="0.25">
      <c r="A256" s="15"/>
      <c r="B256" s="31" t="s">
        <v>214</v>
      </c>
      <c r="C256" s="23">
        <v>3558506650</v>
      </c>
      <c r="D256" s="41">
        <v>4424000000</v>
      </c>
      <c r="E256" s="23">
        <v>0</v>
      </c>
      <c r="F256" s="23"/>
      <c r="G256" s="23"/>
      <c r="H256" s="23"/>
      <c r="I256" s="23">
        <v>4115000000</v>
      </c>
      <c r="J256" s="23">
        <v>15308000000</v>
      </c>
      <c r="K256" s="18"/>
      <c r="L256" s="18">
        <f t="shared" si="128"/>
        <v>93.015370705244123</v>
      </c>
      <c r="M256" s="18">
        <f t="shared" si="117"/>
        <v>372.00486026731471</v>
      </c>
      <c r="N256" s="7"/>
    </row>
    <row r="257" spans="1:18" ht="24" x14ac:dyDescent="0.25">
      <c r="A257" s="15"/>
      <c r="B257" s="31" t="s">
        <v>215</v>
      </c>
      <c r="C257" s="23">
        <v>519538500</v>
      </c>
      <c r="D257" s="41">
        <v>550000000</v>
      </c>
      <c r="E257" s="23">
        <v>0</v>
      </c>
      <c r="F257" s="23"/>
      <c r="G257" s="23"/>
      <c r="H257" s="23"/>
      <c r="I257" s="23">
        <v>550000000</v>
      </c>
      <c r="J257" s="23">
        <v>550000000</v>
      </c>
      <c r="K257" s="18"/>
      <c r="L257" s="18">
        <f t="shared" si="128"/>
        <v>100</v>
      </c>
      <c r="M257" s="18">
        <f t="shared" si="117"/>
        <v>100</v>
      </c>
      <c r="N257" s="7"/>
    </row>
    <row r="258" spans="1:18" x14ac:dyDescent="0.25">
      <c r="A258" s="15"/>
      <c r="B258" s="31" t="s">
        <v>216</v>
      </c>
      <c r="C258" s="23"/>
      <c r="D258" s="41">
        <v>161000000</v>
      </c>
      <c r="E258" s="23">
        <v>160925000</v>
      </c>
      <c r="F258" s="23"/>
      <c r="G258" s="23"/>
      <c r="H258" s="23"/>
      <c r="I258" s="23">
        <v>160925000</v>
      </c>
      <c r="J258" s="23">
        <v>161000000</v>
      </c>
      <c r="K258" s="18">
        <f t="shared" si="115"/>
        <v>99.953416149068318</v>
      </c>
      <c r="L258" s="18">
        <f t="shared" si="128"/>
        <v>99.953416149068318</v>
      </c>
      <c r="M258" s="18">
        <f t="shared" si="117"/>
        <v>100.04660556159702</v>
      </c>
      <c r="N258" s="7"/>
    </row>
    <row r="259" spans="1:18" x14ac:dyDescent="0.25">
      <c r="A259" s="15"/>
      <c r="B259" s="31" t="s">
        <v>254</v>
      </c>
      <c r="C259" s="23">
        <v>4756000</v>
      </c>
      <c r="D259" s="23"/>
      <c r="E259" s="23"/>
      <c r="F259" s="23"/>
      <c r="G259" s="23"/>
      <c r="H259" s="23"/>
      <c r="I259" s="23"/>
      <c r="J259" s="23"/>
      <c r="K259" s="18"/>
      <c r="L259" s="18"/>
      <c r="M259" s="18"/>
      <c r="N259" s="7"/>
    </row>
    <row r="260" spans="1:18" s="44" customFormat="1" x14ac:dyDescent="0.25">
      <c r="A260" s="15" t="s">
        <v>64</v>
      </c>
      <c r="B260" s="30" t="s">
        <v>65</v>
      </c>
      <c r="C260" s="20">
        <f>+C261+C281</f>
        <v>4250139346</v>
      </c>
      <c r="D260" s="20">
        <f>D261+D281</f>
        <v>5523883000</v>
      </c>
      <c r="E260" s="20">
        <f>E261+E281</f>
        <v>4198785168</v>
      </c>
      <c r="F260" s="20">
        <f t="shared" ref="F260:G260" si="130">F261+F281</f>
        <v>0</v>
      </c>
      <c r="G260" s="20">
        <f t="shared" si="130"/>
        <v>0</v>
      </c>
      <c r="H260" s="20"/>
      <c r="I260" s="20">
        <f>I261+I281</f>
        <v>5501811514</v>
      </c>
      <c r="J260" s="20">
        <f>J261+J281</f>
        <v>36811380000</v>
      </c>
      <c r="K260" s="18">
        <f t="shared" si="115"/>
        <v>76.011479026619497</v>
      </c>
      <c r="L260" s="18">
        <f t="shared" ref="L260:L265" si="131">+I260/D260*100</f>
        <v>99.600435309726876</v>
      </c>
      <c r="M260" s="18">
        <f t="shared" si="117"/>
        <v>669.0774466978587</v>
      </c>
      <c r="N260" s="7"/>
    </row>
    <row r="261" spans="1:18" x14ac:dyDescent="0.25">
      <c r="A261" s="16" t="s">
        <v>42</v>
      </c>
      <c r="B261" s="30" t="s">
        <v>43</v>
      </c>
      <c r="C261" s="20">
        <f>+C262+C268</f>
        <v>3732117118</v>
      </c>
      <c r="D261" s="20">
        <f t="shared" ref="D261" si="132">+D262+D268</f>
        <v>4873883000</v>
      </c>
      <c r="E261" s="20">
        <f t="shared" ref="E261:G261" si="133">+E262+E268</f>
        <v>3926546428</v>
      </c>
      <c r="F261" s="20">
        <f t="shared" si="133"/>
        <v>0</v>
      </c>
      <c r="G261" s="20">
        <f t="shared" si="133"/>
        <v>0</v>
      </c>
      <c r="H261" s="20"/>
      <c r="I261" s="20">
        <f t="shared" ref="I261" si="134">+I262+I268</f>
        <v>4851811514</v>
      </c>
      <c r="J261" s="20">
        <f t="shared" ref="J261" si="135">+J262+J268</f>
        <v>35121380000</v>
      </c>
      <c r="K261" s="18">
        <f t="shared" si="115"/>
        <v>80.563001368723874</v>
      </c>
      <c r="L261" s="18">
        <f t="shared" si="131"/>
        <v>99.547147808020824</v>
      </c>
      <c r="M261" s="18">
        <f t="shared" si="117"/>
        <v>723.88178927925276</v>
      </c>
      <c r="N261" s="7"/>
    </row>
    <row r="262" spans="1:18" x14ac:dyDescent="0.25">
      <c r="A262" s="15" t="s">
        <v>13</v>
      </c>
      <c r="B262" s="30" t="s">
        <v>66</v>
      </c>
      <c r="C262" s="20">
        <f>+C263</f>
        <v>741000000</v>
      </c>
      <c r="D262" s="20">
        <f>+D263</f>
        <v>697000000</v>
      </c>
      <c r="E262" s="20">
        <f t="shared" ref="E262:J262" si="136">+E263</f>
        <v>446215416</v>
      </c>
      <c r="F262" s="20">
        <f t="shared" si="136"/>
        <v>0</v>
      </c>
      <c r="G262" s="20">
        <f t="shared" si="136"/>
        <v>0</v>
      </c>
      <c r="H262" s="20"/>
      <c r="I262" s="20">
        <f t="shared" si="136"/>
        <v>697000000</v>
      </c>
      <c r="J262" s="20">
        <f t="shared" si="136"/>
        <v>889380000</v>
      </c>
      <c r="K262" s="18">
        <f t="shared" si="115"/>
        <v>64.019428407460538</v>
      </c>
      <c r="L262" s="18">
        <f t="shared" si="131"/>
        <v>100</v>
      </c>
      <c r="M262" s="18">
        <f t="shared" si="117"/>
        <v>127.60114777618365</v>
      </c>
      <c r="N262" s="7"/>
    </row>
    <row r="263" spans="1:18" s="28" customFormat="1" ht="24" x14ac:dyDescent="0.25">
      <c r="A263" s="15"/>
      <c r="B263" s="30" t="s">
        <v>67</v>
      </c>
      <c r="C263" s="20">
        <f>+C264+C267</f>
        <v>741000000</v>
      </c>
      <c r="D263" s="20">
        <f t="shared" ref="D263:J263" si="137">+D264+D267</f>
        <v>697000000</v>
      </c>
      <c r="E263" s="20">
        <f t="shared" si="137"/>
        <v>446215416</v>
      </c>
      <c r="F263" s="20">
        <f t="shared" si="137"/>
        <v>0</v>
      </c>
      <c r="G263" s="20">
        <f t="shared" si="137"/>
        <v>0</v>
      </c>
      <c r="H263" s="20">
        <f t="shared" si="137"/>
        <v>0</v>
      </c>
      <c r="I263" s="20">
        <f t="shared" si="137"/>
        <v>697000000</v>
      </c>
      <c r="J263" s="20">
        <f t="shared" si="137"/>
        <v>889380000</v>
      </c>
      <c r="K263" s="18">
        <f t="shared" si="115"/>
        <v>64.019428407460538</v>
      </c>
      <c r="L263" s="18">
        <f t="shared" si="131"/>
        <v>100</v>
      </c>
      <c r="M263" s="18">
        <f t="shared" si="117"/>
        <v>127.60114777618365</v>
      </c>
      <c r="N263" s="7"/>
      <c r="P263" s="9"/>
      <c r="Q263" s="9"/>
      <c r="R263" s="9"/>
    </row>
    <row r="264" spans="1:18" s="28" customFormat="1" ht="24" x14ac:dyDescent="0.25">
      <c r="A264" s="15"/>
      <c r="B264" s="31" t="s">
        <v>123</v>
      </c>
      <c r="C264" s="3">
        <f>C265</f>
        <v>741000000</v>
      </c>
      <c r="D264" s="3">
        <f>D265</f>
        <v>697000000</v>
      </c>
      <c r="E264" s="3">
        <f t="shared" ref="E264:J264" si="138">E265</f>
        <v>446215416</v>
      </c>
      <c r="F264" s="3"/>
      <c r="G264" s="3"/>
      <c r="H264" s="3"/>
      <c r="I264" s="3">
        <f t="shared" si="138"/>
        <v>697000000</v>
      </c>
      <c r="J264" s="3">
        <f t="shared" si="138"/>
        <v>736210000</v>
      </c>
      <c r="K264" s="18">
        <f t="shared" si="115"/>
        <v>64.019428407460538</v>
      </c>
      <c r="L264" s="18">
        <f t="shared" si="131"/>
        <v>100</v>
      </c>
      <c r="M264" s="18">
        <f t="shared" si="117"/>
        <v>105.62553802008607</v>
      </c>
      <c r="N264" s="7"/>
      <c r="P264" s="9"/>
      <c r="Q264" s="9"/>
      <c r="R264" s="9"/>
    </row>
    <row r="265" spans="1:18" s="28" customFormat="1" ht="24" x14ac:dyDescent="0.25">
      <c r="A265" s="15"/>
      <c r="B265" s="31" t="s">
        <v>217</v>
      </c>
      <c r="C265" s="23">
        <v>741000000</v>
      </c>
      <c r="D265" s="34">
        <v>697000000</v>
      </c>
      <c r="E265" s="34">
        <v>446215416</v>
      </c>
      <c r="F265" s="34"/>
      <c r="G265" s="34"/>
      <c r="H265" s="34"/>
      <c r="I265" s="34">
        <v>697000000</v>
      </c>
      <c r="J265" s="23">
        <v>736210000</v>
      </c>
      <c r="K265" s="18">
        <f t="shared" si="115"/>
        <v>64.019428407460538</v>
      </c>
      <c r="L265" s="18">
        <f t="shared" si="131"/>
        <v>100</v>
      </c>
      <c r="M265" s="18">
        <f t="shared" si="117"/>
        <v>105.62553802008607</v>
      </c>
      <c r="N265" s="7"/>
      <c r="P265" s="9"/>
      <c r="Q265" s="9"/>
      <c r="R265" s="9"/>
    </row>
    <row r="266" spans="1:18" s="28" customFormat="1" x14ac:dyDescent="0.25">
      <c r="A266" s="15"/>
      <c r="B266" s="31" t="s">
        <v>113</v>
      </c>
      <c r="C266" s="20"/>
      <c r="D266" s="35">
        <v>0</v>
      </c>
      <c r="E266" s="20"/>
      <c r="F266" s="20"/>
      <c r="G266" s="20"/>
      <c r="H266" s="20"/>
      <c r="I266" s="20"/>
      <c r="J266" s="20"/>
      <c r="K266" s="18"/>
      <c r="L266" s="18"/>
      <c r="M266" s="18"/>
      <c r="N266" s="7"/>
      <c r="P266" s="9"/>
      <c r="Q266" s="9"/>
      <c r="R266" s="9"/>
    </row>
    <row r="267" spans="1:18" s="28" customFormat="1" ht="24" x14ac:dyDescent="0.25">
      <c r="A267" s="15"/>
      <c r="B267" s="31" t="s">
        <v>261</v>
      </c>
      <c r="C267" s="20"/>
      <c r="D267" s="35"/>
      <c r="E267" s="20"/>
      <c r="F267" s="20"/>
      <c r="G267" s="20"/>
      <c r="H267" s="20"/>
      <c r="I267" s="20"/>
      <c r="J267" s="23">
        <v>153170000</v>
      </c>
      <c r="K267" s="18"/>
      <c r="L267" s="18"/>
      <c r="M267" s="18"/>
      <c r="N267" s="7"/>
      <c r="P267" s="9"/>
      <c r="Q267" s="9"/>
      <c r="R267" s="9"/>
    </row>
    <row r="268" spans="1:18" x14ac:dyDescent="0.25">
      <c r="A268" s="15" t="s">
        <v>15</v>
      </c>
      <c r="B268" s="30" t="s">
        <v>49</v>
      </c>
      <c r="C268" s="20">
        <f>+C269</f>
        <v>2991117118</v>
      </c>
      <c r="D268" s="20">
        <f t="shared" ref="D268:J268" si="139">+D269</f>
        <v>4176883000</v>
      </c>
      <c r="E268" s="20">
        <f t="shared" si="139"/>
        <v>3480331012</v>
      </c>
      <c r="F268" s="20"/>
      <c r="G268" s="20"/>
      <c r="H268" s="20"/>
      <c r="I268" s="20">
        <f t="shared" si="139"/>
        <v>4154811514</v>
      </c>
      <c r="J268" s="20">
        <f t="shared" si="139"/>
        <v>34232000000</v>
      </c>
      <c r="K268" s="27">
        <f t="shared" si="115"/>
        <v>83.323641385214771</v>
      </c>
      <c r="L268" s="27">
        <f>+I268/D268*100</f>
        <v>99.471579979616379</v>
      </c>
      <c r="M268" s="27">
        <f t="shared" si="117"/>
        <v>823.91222525142916</v>
      </c>
      <c r="N268" s="7"/>
    </row>
    <row r="269" spans="1:18" ht="24" x14ac:dyDescent="0.25">
      <c r="A269" s="15" t="s">
        <v>68</v>
      </c>
      <c r="B269" s="30" t="s">
        <v>67</v>
      </c>
      <c r="C269" s="20">
        <f>+C270+C271</f>
        <v>2991117118</v>
      </c>
      <c r="D269" s="20">
        <f t="shared" ref="D269:J269" si="140">+D270+D271</f>
        <v>4176883000</v>
      </c>
      <c r="E269" s="20">
        <f t="shared" si="140"/>
        <v>3480331012</v>
      </c>
      <c r="F269" s="20"/>
      <c r="G269" s="20"/>
      <c r="H269" s="20"/>
      <c r="I269" s="20">
        <f t="shared" si="140"/>
        <v>4154811514</v>
      </c>
      <c r="J269" s="20">
        <f t="shared" si="140"/>
        <v>34232000000</v>
      </c>
      <c r="K269" s="27">
        <f t="shared" si="115"/>
        <v>83.323641385214771</v>
      </c>
      <c r="L269" s="27">
        <f>+I269/D269*100</f>
        <v>99.471579979616379</v>
      </c>
      <c r="M269" s="27">
        <f t="shared" si="117"/>
        <v>823.91222525142916</v>
      </c>
      <c r="N269" s="7"/>
    </row>
    <row r="270" spans="1:18" ht="24" x14ac:dyDescent="0.25">
      <c r="A270" s="15" t="s">
        <v>55</v>
      </c>
      <c r="B270" s="30" t="s">
        <v>69</v>
      </c>
      <c r="C270" s="20"/>
      <c r="D270" s="20"/>
      <c r="E270" s="20"/>
      <c r="F270" s="20"/>
      <c r="G270" s="20"/>
      <c r="H270" s="20"/>
      <c r="I270" s="20"/>
      <c r="J270" s="23"/>
      <c r="K270" s="27"/>
      <c r="L270" s="27"/>
      <c r="M270" s="27"/>
      <c r="N270" s="7"/>
    </row>
    <row r="271" spans="1:18" x14ac:dyDescent="0.25">
      <c r="A271" s="15" t="s">
        <v>55</v>
      </c>
      <c r="B271" s="30" t="s">
        <v>70</v>
      </c>
      <c r="C271" s="20">
        <f>SUM(C272:C280)</f>
        <v>2991117118</v>
      </c>
      <c r="D271" s="20">
        <f>SUM(D272:D280)</f>
        <v>4176883000</v>
      </c>
      <c r="E271" s="20">
        <f>SUM(E272:E280)</f>
        <v>3480331012</v>
      </c>
      <c r="F271" s="20"/>
      <c r="G271" s="20"/>
      <c r="H271" s="20"/>
      <c r="I271" s="20">
        <f>SUM(I272:I280)</f>
        <v>4154811514</v>
      </c>
      <c r="J271" s="20">
        <f>SUM(J272:J280)</f>
        <v>34232000000</v>
      </c>
      <c r="K271" s="27">
        <f t="shared" si="115"/>
        <v>83.323641385214771</v>
      </c>
      <c r="L271" s="27">
        <f>+I271/D271*100</f>
        <v>99.471579979616379</v>
      </c>
      <c r="M271" s="27">
        <f t="shared" si="117"/>
        <v>823.91222525142916</v>
      </c>
      <c r="N271" s="7"/>
    </row>
    <row r="272" spans="1:18" ht="36" x14ac:dyDescent="0.25">
      <c r="A272" s="16"/>
      <c r="B272" s="31" t="s">
        <v>218</v>
      </c>
      <c r="C272" s="23">
        <v>291117118</v>
      </c>
      <c r="D272" s="41">
        <v>500000000</v>
      </c>
      <c r="E272" s="23">
        <v>477928514</v>
      </c>
      <c r="F272" s="23"/>
      <c r="G272" s="23"/>
      <c r="H272" s="23"/>
      <c r="I272" s="41">
        <v>477928514</v>
      </c>
      <c r="J272" s="23">
        <v>500000000</v>
      </c>
      <c r="K272" s="18">
        <f t="shared" si="115"/>
        <v>95.585702800000007</v>
      </c>
      <c r="L272" s="18">
        <f>+I272/D272*100</f>
        <v>95.585702800000007</v>
      </c>
      <c r="M272" s="18">
        <f t="shared" si="117"/>
        <v>104.6181563462857</v>
      </c>
      <c r="N272" s="7"/>
    </row>
    <row r="273" spans="1:14" ht="24" x14ac:dyDescent="0.25">
      <c r="A273" s="16"/>
      <c r="B273" s="31" t="s">
        <v>219</v>
      </c>
      <c r="C273" s="23">
        <v>2700000000</v>
      </c>
      <c r="D273" s="41">
        <v>3500000000</v>
      </c>
      <c r="E273" s="23">
        <v>2825519498</v>
      </c>
      <c r="F273" s="23"/>
      <c r="G273" s="23"/>
      <c r="H273" s="23"/>
      <c r="I273" s="41">
        <v>3500000000</v>
      </c>
      <c r="J273" s="23">
        <v>16167000000</v>
      </c>
      <c r="K273" s="18">
        <f t="shared" si="115"/>
        <v>80.729128514285719</v>
      </c>
      <c r="L273" s="18">
        <f>+I273/D273*100</f>
        <v>100</v>
      </c>
      <c r="M273" s="18">
        <f t="shared" si="117"/>
        <v>461.91428571428571</v>
      </c>
      <c r="N273" s="7"/>
    </row>
    <row r="274" spans="1:14" ht="48" x14ac:dyDescent="0.25">
      <c r="A274" s="16"/>
      <c r="B274" s="31" t="s">
        <v>220</v>
      </c>
      <c r="C274" s="23"/>
      <c r="D274" s="24">
        <v>176883000</v>
      </c>
      <c r="E274" s="23">
        <v>176883000</v>
      </c>
      <c r="F274" s="23"/>
      <c r="G274" s="23"/>
      <c r="H274" s="23"/>
      <c r="I274" s="24">
        <v>176883000</v>
      </c>
      <c r="J274" s="23"/>
      <c r="K274" s="18"/>
      <c r="L274" s="18">
        <f>+I274/D274*100</f>
        <v>100</v>
      </c>
      <c r="M274" s="18"/>
      <c r="N274" s="7"/>
    </row>
    <row r="275" spans="1:14" ht="24" x14ac:dyDescent="0.25">
      <c r="A275" s="16"/>
      <c r="B275" s="31" t="s">
        <v>263</v>
      </c>
      <c r="C275" s="23"/>
      <c r="D275" s="24"/>
      <c r="E275" s="23"/>
      <c r="F275" s="23"/>
      <c r="G275" s="23"/>
      <c r="H275" s="23"/>
      <c r="I275" s="24"/>
      <c r="J275" s="23"/>
      <c r="K275" s="18"/>
      <c r="L275" s="18"/>
      <c r="M275" s="18"/>
      <c r="N275" s="7"/>
    </row>
    <row r="276" spans="1:14" ht="24" x14ac:dyDescent="0.25">
      <c r="A276" s="16"/>
      <c r="B276" s="31" t="s">
        <v>270</v>
      </c>
      <c r="C276" s="23"/>
      <c r="D276" s="24"/>
      <c r="E276" s="23"/>
      <c r="F276" s="23"/>
      <c r="G276" s="23"/>
      <c r="H276" s="23"/>
      <c r="I276" s="24"/>
      <c r="J276" s="23">
        <v>100000000</v>
      </c>
      <c r="K276" s="18"/>
      <c r="L276" s="18"/>
      <c r="M276" s="18"/>
      <c r="N276" s="7"/>
    </row>
    <row r="277" spans="1:14" ht="24" x14ac:dyDescent="0.25">
      <c r="A277" s="16"/>
      <c r="B277" s="31" t="s">
        <v>271</v>
      </c>
      <c r="C277" s="23"/>
      <c r="D277" s="24"/>
      <c r="E277" s="23"/>
      <c r="F277" s="23"/>
      <c r="G277" s="23"/>
      <c r="H277" s="23"/>
      <c r="I277" s="24"/>
      <c r="J277" s="23">
        <v>315000000</v>
      </c>
      <c r="K277" s="18"/>
      <c r="L277" s="18"/>
      <c r="M277" s="18"/>
      <c r="N277" s="7"/>
    </row>
    <row r="278" spans="1:14" ht="24" x14ac:dyDescent="0.25">
      <c r="A278" s="16"/>
      <c r="B278" s="31" t="s">
        <v>264</v>
      </c>
      <c r="C278" s="23"/>
      <c r="D278" s="52"/>
      <c r="E278" s="23"/>
      <c r="F278" s="23"/>
      <c r="G278" s="23"/>
      <c r="H278" s="23"/>
      <c r="I278" s="52"/>
      <c r="J278" s="23">
        <v>16750000000</v>
      </c>
      <c r="K278" s="18"/>
      <c r="L278" s="18"/>
      <c r="M278" s="18"/>
      <c r="N278" s="7"/>
    </row>
    <row r="279" spans="1:14" x14ac:dyDescent="0.25">
      <c r="A279" s="16"/>
      <c r="B279" s="31" t="s">
        <v>265</v>
      </c>
      <c r="C279" s="23"/>
      <c r="D279" s="52"/>
      <c r="E279" s="23"/>
      <c r="F279" s="23"/>
      <c r="G279" s="23"/>
      <c r="H279" s="23"/>
      <c r="I279" s="52"/>
      <c r="J279" s="23"/>
      <c r="K279" s="18"/>
      <c r="L279" s="18"/>
      <c r="M279" s="18"/>
      <c r="N279" s="7"/>
    </row>
    <row r="280" spans="1:14" x14ac:dyDescent="0.25">
      <c r="A280" s="16"/>
      <c r="B280" s="31" t="s">
        <v>272</v>
      </c>
      <c r="C280" s="23"/>
      <c r="D280" s="52"/>
      <c r="E280" s="23"/>
      <c r="F280" s="23"/>
      <c r="G280" s="23"/>
      <c r="H280" s="23"/>
      <c r="I280" s="52"/>
      <c r="J280" s="23">
        <v>400000000</v>
      </c>
      <c r="K280" s="18"/>
      <c r="L280" s="18"/>
      <c r="M280" s="18"/>
      <c r="N280" s="7"/>
    </row>
    <row r="281" spans="1:14" ht="24" x14ac:dyDescent="0.25">
      <c r="A281" s="16" t="s">
        <v>51</v>
      </c>
      <c r="B281" s="30" t="s">
        <v>71</v>
      </c>
      <c r="C281" s="20">
        <f>+C282</f>
        <v>518022228</v>
      </c>
      <c r="D281" s="20">
        <f>+D282</f>
        <v>650000000</v>
      </c>
      <c r="E281" s="20">
        <f t="shared" ref="E281:J281" si="141">+E282</f>
        <v>272238740</v>
      </c>
      <c r="F281" s="20">
        <f t="shared" si="141"/>
        <v>0</v>
      </c>
      <c r="G281" s="20">
        <f t="shared" si="141"/>
        <v>0</v>
      </c>
      <c r="H281" s="20"/>
      <c r="I281" s="20">
        <f t="shared" si="141"/>
        <v>650000000</v>
      </c>
      <c r="J281" s="20">
        <f t="shared" si="141"/>
        <v>1690000000</v>
      </c>
      <c r="K281" s="18">
        <f t="shared" si="115"/>
        <v>41.882883076923079</v>
      </c>
      <c r="L281" s="18">
        <f>+I281/D281*100</f>
        <v>100</v>
      </c>
      <c r="M281" s="18">
        <f t="shared" si="117"/>
        <v>260</v>
      </c>
      <c r="N281" s="7"/>
    </row>
    <row r="282" spans="1:14" x14ac:dyDescent="0.25">
      <c r="A282" s="15" t="s">
        <v>13</v>
      </c>
      <c r="B282" s="30" t="s">
        <v>25</v>
      </c>
      <c r="C282" s="20">
        <f>+C283+C285+C284</f>
        <v>518022228</v>
      </c>
      <c r="D282" s="20">
        <f t="shared" ref="D282:J282" si="142">+D283+D285+D284</f>
        <v>650000000</v>
      </c>
      <c r="E282" s="20">
        <f t="shared" si="142"/>
        <v>272238740</v>
      </c>
      <c r="F282" s="20">
        <f t="shared" si="142"/>
        <v>0</v>
      </c>
      <c r="G282" s="20">
        <f t="shared" si="142"/>
        <v>0</v>
      </c>
      <c r="H282" s="20">
        <f t="shared" si="142"/>
        <v>0</v>
      </c>
      <c r="I282" s="20">
        <f t="shared" si="142"/>
        <v>650000000</v>
      </c>
      <c r="J282" s="20">
        <f t="shared" si="142"/>
        <v>1690000000</v>
      </c>
      <c r="K282" s="18">
        <f t="shared" si="115"/>
        <v>41.882883076923079</v>
      </c>
      <c r="L282" s="18">
        <f>+I282/D282*100</f>
        <v>100</v>
      </c>
      <c r="M282" s="18">
        <f t="shared" si="117"/>
        <v>260</v>
      </c>
      <c r="N282" s="7"/>
    </row>
    <row r="283" spans="1:14" ht="36" x14ac:dyDescent="0.25">
      <c r="A283" s="15"/>
      <c r="B283" s="31" t="s">
        <v>72</v>
      </c>
      <c r="C283" s="23">
        <v>298293011</v>
      </c>
      <c r="D283" s="3">
        <v>350000000</v>
      </c>
      <c r="E283" s="23">
        <v>123052630</v>
      </c>
      <c r="F283" s="23"/>
      <c r="G283" s="23"/>
      <c r="H283" s="23"/>
      <c r="I283" s="3">
        <v>350000000</v>
      </c>
      <c r="J283" s="3">
        <v>350000000</v>
      </c>
      <c r="K283" s="18">
        <f t="shared" si="115"/>
        <v>35.157894285714285</v>
      </c>
      <c r="L283" s="18">
        <f>+I283/D283*100</f>
        <v>100</v>
      </c>
      <c r="M283" s="18">
        <f t="shared" si="117"/>
        <v>100</v>
      </c>
      <c r="N283" s="7"/>
    </row>
    <row r="284" spans="1:14" ht="36" x14ac:dyDescent="0.25">
      <c r="A284" s="15"/>
      <c r="B284" s="31" t="s">
        <v>297</v>
      </c>
      <c r="C284" s="23"/>
      <c r="D284" s="3"/>
      <c r="E284" s="23"/>
      <c r="F284" s="23"/>
      <c r="G284" s="23"/>
      <c r="H284" s="23"/>
      <c r="I284" s="3"/>
      <c r="J284" s="3">
        <v>1040000000</v>
      </c>
      <c r="K284" s="18"/>
      <c r="L284" s="18"/>
      <c r="M284" s="18"/>
      <c r="N284" s="7"/>
    </row>
    <row r="285" spans="1:14" x14ac:dyDescent="0.25">
      <c r="A285" s="16"/>
      <c r="B285" s="31" t="s">
        <v>73</v>
      </c>
      <c r="C285" s="23">
        <v>219729217</v>
      </c>
      <c r="D285" s="3">
        <v>300000000</v>
      </c>
      <c r="E285" s="23">
        <v>149186110</v>
      </c>
      <c r="F285" s="23"/>
      <c r="G285" s="23"/>
      <c r="H285" s="23"/>
      <c r="I285" s="3">
        <v>300000000</v>
      </c>
      <c r="J285" s="3">
        <v>300000000</v>
      </c>
      <c r="K285" s="18">
        <f t="shared" si="115"/>
        <v>49.728703333333335</v>
      </c>
      <c r="L285" s="18">
        <f>+I285/D285*100</f>
        <v>100</v>
      </c>
      <c r="M285" s="18">
        <f t="shared" si="117"/>
        <v>100</v>
      </c>
      <c r="N285" s="7"/>
    </row>
    <row r="286" spans="1:14" s="44" customFormat="1" x14ac:dyDescent="0.25">
      <c r="A286" s="15" t="s">
        <v>74</v>
      </c>
      <c r="B286" s="30" t="s">
        <v>75</v>
      </c>
      <c r="C286" s="20">
        <f>+C287+C289</f>
        <v>291000000</v>
      </c>
      <c r="D286" s="20">
        <f>+D287+D289</f>
        <v>888000000</v>
      </c>
      <c r="E286" s="20">
        <f>+E287+E289</f>
        <v>71143280</v>
      </c>
      <c r="F286" s="20">
        <f t="shared" ref="F286:H286" si="143">+F287+F289</f>
        <v>0</v>
      </c>
      <c r="G286" s="20">
        <f t="shared" si="143"/>
        <v>0</v>
      </c>
      <c r="H286" s="20">
        <f t="shared" si="143"/>
        <v>0</v>
      </c>
      <c r="I286" s="20">
        <f>+I287+I289</f>
        <v>888000000</v>
      </c>
      <c r="J286" s="20">
        <f>+J287+J289</f>
        <v>400000000</v>
      </c>
      <c r="K286" s="18">
        <f t="shared" ref="K286:K290" si="144">+E286/D286*100</f>
        <v>8.0116306306306306</v>
      </c>
      <c r="L286" s="18">
        <f t="shared" ref="L286:L290" si="145">+I286/D286*100</f>
        <v>100</v>
      </c>
      <c r="M286" s="18">
        <f t="shared" ref="M286:M288" si="146">+J286/I286*100</f>
        <v>45.045045045045043</v>
      </c>
      <c r="N286" s="7"/>
    </row>
    <row r="287" spans="1:14" x14ac:dyDescent="0.25">
      <c r="A287" s="15" t="s">
        <v>13</v>
      </c>
      <c r="B287" s="30" t="s">
        <v>76</v>
      </c>
      <c r="C287" s="20">
        <f>SUM(C288:C288)</f>
        <v>291000000</v>
      </c>
      <c r="D287" s="20">
        <f>SUM(D288:D288)</f>
        <v>400000000</v>
      </c>
      <c r="E287" s="20">
        <f t="shared" ref="E287:J287" si="147">SUM(E288:E288)</f>
        <v>71143280</v>
      </c>
      <c r="F287" s="20">
        <f t="shared" si="147"/>
        <v>0</v>
      </c>
      <c r="G287" s="20">
        <f t="shared" si="147"/>
        <v>0</v>
      </c>
      <c r="H287" s="20">
        <f t="shared" si="147"/>
        <v>0</v>
      </c>
      <c r="I287" s="20">
        <f t="shared" si="147"/>
        <v>400000000</v>
      </c>
      <c r="J287" s="20">
        <f t="shared" si="147"/>
        <v>400000000</v>
      </c>
      <c r="K287" s="18">
        <f t="shared" si="144"/>
        <v>17.785820000000001</v>
      </c>
      <c r="L287" s="18">
        <f t="shared" si="145"/>
        <v>100</v>
      </c>
      <c r="M287" s="18">
        <f t="shared" si="146"/>
        <v>100</v>
      </c>
      <c r="N287" s="7"/>
    </row>
    <row r="288" spans="1:14" x14ac:dyDescent="0.25">
      <c r="A288" s="15"/>
      <c r="B288" s="31" t="s">
        <v>221</v>
      </c>
      <c r="C288" s="23">
        <v>291000000</v>
      </c>
      <c r="D288" s="23">
        <v>400000000</v>
      </c>
      <c r="E288" s="23">
        <v>71143280</v>
      </c>
      <c r="F288" s="23"/>
      <c r="G288" s="23"/>
      <c r="H288" s="23"/>
      <c r="I288" s="23">
        <v>400000000</v>
      </c>
      <c r="J288" s="23">
        <v>400000000</v>
      </c>
      <c r="K288" s="18">
        <f t="shared" si="144"/>
        <v>17.785820000000001</v>
      </c>
      <c r="L288" s="18">
        <f t="shared" si="145"/>
        <v>100</v>
      </c>
      <c r="M288" s="18">
        <f t="shared" si="146"/>
        <v>100</v>
      </c>
      <c r="N288" s="7"/>
    </row>
    <row r="289" spans="1:15" x14ac:dyDescent="0.25">
      <c r="A289" s="15" t="s">
        <v>15</v>
      </c>
      <c r="B289" s="30" t="s">
        <v>25</v>
      </c>
      <c r="C289" s="20">
        <f>+C290</f>
        <v>0</v>
      </c>
      <c r="D289" s="20">
        <f t="shared" ref="D289:J289" si="148">+D290</f>
        <v>488000000</v>
      </c>
      <c r="E289" s="20">
        <f t="shared" si="148"/>
        <v>0</v>
      </c>
      <c r="F289" s="20">
        <f t="shared" ref="F289" si="149">+F290</f>
        <v>0</v>
      </c>
      <c r="G289" s="20">
        <f t="shared" ref="G289" si="150">+G290</f>
        <v>0</v>
      </c>
      <c r="H289" s="20"/>
      <c r="I289" s="20">
        <f t="shared" si="148"/>
        <v>488000000</v>
      </c>
      <c r="J289" s="20">
        <f t="shared" si="148"/>
        <v>0</v>
      </c>
      <c r="K289" s="18">
        <f t="shared" si="144"/>
        <v>0</v>
      </c>
      <c r="L289" s="18">
        <f t="shared" si="145"/>
        <v>100</v>
      </c>
      <c r="M289" s="18"/>
      <c r="N289" s="7"/>
    </row>
    <row r="290" spans="1:15" ht="36" x14ac:dyDescent="0.25">
      <c r="A290" s="16"/>
      <c r="B290" s="31" t="s">
        <v>278</v>
      </c>
      <c r="C290" s="23"/>
      <c r="D290" s="23">
        <v>488000000</v>
      </c>
      <c r="E290" s="23"/>
      <c r="F290" s="23"/>
      <c r="G290" s="23"/>
      <c r="H290" s="23"/>
      <c r="I290" s="23">
        <v>488000000</v>
      </c>
      <c r="J290" s="23"/>
      <c r="K290" s="18">
        <f t="shared" si="144"/>
        <v>0</v>
      </c>
      <c r="L290" s="18">
        <f t="shared" si="145"/>
        <v>100</v>
      </c>
      <c r="M290" s="18"/>
      <c r="N290" s="7"/>
    </row>
    <row r="291" spans="1:15" x14ac:dyDescent="0.25">
      <c r="A291" s="15">
        <v>3</v>
      </c>
      <c r="B291" s="19" t="s">
        <v>77</v>
      </c>
      <c r="C291" s="20">
        <f>+C292</f>
        <v>0</v>
      </c>
      <c r="D291" s="20">
        <f t="shared" ref="D291:J291" si="151">+D292</f>
        <v>0</v>
      </c>
      <c r="E291" s="20">
        <f t="shared" si="151"/>
        <v>0</v>
      </c>
      <c r="F291" s="20">
        <f t="shared" si="151"/>
        <v>0</v>
      </c>
      <c r="G291" s="20">
        <f t="shared" si="151"/>
        <v>0</v>
      </c>
      <c r="H291" s="20">
        <f t="shared" si="151"/>
        <v>0</v>
      </c>
      <c r="I291" s="20">
        <f t="shared" si="151"/>
        <v>0</v>
      </c>
      <c r="J291" s="20">
        <f t="shared" si="151"/>
        <v>1021300000</v>
      </c>
      <c r="K291" s="18"/>
      <c r="L291" s="18"/>
      <c r="M291" s="18"/>
      <c r="N291" s="7"/>
    </row>
    <row r="292" spans="1:15" x14ac:dyDescent="0.25">
      <c r="A292" s="15"/>
      <c r="B292" s="19" t="s">
        <v>53</v>
      </c>
      <c r="C292" s="20">
        <f>+C293+C294</f>
        <v>0</v>
      </c>
      <c r="D292" s="20">
        <f t="shared" ref="D292:J292" si="152">+D293+D294</f>
        <v>0</v>
      </c>
      <c r="E292" s="20">
        <f t="shared" si="152"/>
        <v>0</v>
      </c>
      <c r="F292" s="20">
        <f t="shared" si="152"/>
        <v>0</v>
      </c>
      <c r="G292" s="20">
        <f t="shared" si="152"/>
        <v>0</v>
      </c>
      <c r="H292" s="20">
        <f t="shared" si="152"/>
        <v>0</v>
      </c>
      <c r="I292" s="20">
        <f t="shared" si="152"/>
        <v>0</v>
      </c>
      <c r="J292" s="20">
        <f t="shared" si="152"/>
        <v>1021300000</v>
      </c>
      <c r="K292" s="18"/>
      <c r="L292" s="18"/>
      <c r="M292" s="18"/>
      <c r="N292" s="7"/>
    </row>
    <row r="293" spans="1:15" ht="36" x14ac:dyDescent="0.25">
      <c r="A293" s="16"/>
      <c r="B293" s="22" t="s">
        <v>298</v>
      </c>
      <c r="C293" s="23"/>
      <c r="D293" s="23"/>
      <c r="E293" s="23"/>
      <c r="F293" s="23"/>
      <c r="G293" s="23"/>
      <c r="H293" s="23"/>
      <c r="I293" s="23"/>
      <c r="J293" s="23">
        <v>272500000</v>
      </c>
      <c r="K293" s="18"/>
      <c r="L293" s="18"/>
      <c r="M293" s="18"/>
      <c r="N293" s="7"/>
    </row>
    <row r="294" spans="1:15" ht="36" x14ac:dyDescent="0.25">
      <c r="A294" s="16"/>
      <c r="B294" s="22" t="s">
        <v>299</v>
      </c>
      <c r="C294" s="23"/>
      <c r="D294" s="23"/>
      <c r="E294" s="23"/>
      <c r="F294" s="23"/>
      <c r="G294" s="23"/>
      <c r="H294" s="23"/>
      <c r="I294" s="23"/>
      <c r="J294" s="23">
        <v>748800000</v>
      </c>
      <c r="K294" s="18"/>
      <c r="L294" s="18"/>
      <c r="M294" s="18"/>
      <c r="N294" s="7"/>
    </row>
    <row r="295" spans="1:15" x14ac:dyDescent="0.25">
      <c r="A295" s="15">
        <v>4</v>
      </c>
      <c r="B295" s="19" t="s">
        <v>78</v>
      </c>
      <c r="C295" s="20">
        <f>+C296</f>
        <v>0</v>
      </c>
      <c r="D295" s="20">
        <f t="shared" ref="D295:J295" si="153">+D296</f>
        <v>0</v>
      </c>
      <c r="E295" s="20">
        <f t="shared" si="153"/>
        <v>0</v>
      </c>
      <c r="F295" s="20">
        <f t="shared" si="153"/>
        <v>0</v>
      </c>
      <c r="G295" s="20">
        <f t="shared" si="153"/>
        <v>0</v>
      </c>
      <c r="H295" s="20">
        <f t="shared" si="153"/>
        <v>0</v>
      </c>
      <c r="I295" s="20">
        <f t="shared" si="153"/>
        <v>0</v>
      </c>
      <c r="J295" s="20">
        <f t="shared" si="153"/>
        <v>1915000000</v>
      </c>
      <c r="K295" s="18"/>
      <c r="L295" s="18"/>
      <c r="M295" s="18"/>
      <c r="N295" s="7"/>
    </row>
    <row r="296" spans="1:15" x14ac:dyDescent="0.25">
      <c r="A296" s="15"/>
      <c r="B296" s="19" t="s">
        <v>76</v>
      </c>
      <c r="C296" s="20">
        <f>SUM(C297:C299)</f>
        <v>0</v>
      </c>
      <c r="D296" s="20">
        <f t="shared" ref="D296:J296" si="154">SUM(D297:D299)</f>
        <v>0</v>
      </c>
      <c r="E296" s="20">
        <f t="shared" si="154"/>
        <v>0</v>
      </c>
      <c r="F296" s="20">
        <f t="shared" si="154"/>
        <v>0</v>
      </c>
      <c r="G296" s="20">
        <f t="shared" si="154"/>
        <v>0</v>
      </c>
      <c r="H296" s="20">
        <f t="shared" si="154"/>
        <v>0</v>
      </c>
      <c r="I296" s="20">
        <f t="shared" si="154"/>
        <v>0</v>
      </c>
      <c r="J296" s="20">
        <f t="shared" si="154"/>
        <v>1915000000</v>
      </c>
      <c r="K296" s="18"/>
      <c r="L296" s="18"/>
      <c r="M296" s="18"/>
      <c r="N296" s="7"/>
    </row>
    <row r="297" spans="1:15" ht="48" x14ac:dyDescent="0.25">
      <c r="A297" s="16"/>
      <c r="B297" s="22" t="s">
        <v>300</v>
      </c>
      <c r="C297" s="23"/>
      <c r="D297" s="23"/>
      <c r="E297" s="23"/>
      <c r="F297" s="23"/>
      <c r="G297" s="23"/>
      <c r="H297" s="23"/>
      <c r="I297" s="23"/>
      <c r="J297" s="23">
        <v>223000000</v>
      </c>
      <c r="K297" s="18"/>
      <c r="L297" s="18"/>
      <c r="M297" s="18"/>
      <c r="N297" s="7"/>
    </row>
    <row r="298" spans="1:15" ht="24" x14ac:dyDescent="0.25">
      <c r="A298" s="16"/>
      <c r="B298" s="22" t="s">
        <v>301</v>
      </c>
      <c r="C298" s="23"/>
      <c r="D298" s="23"/>
      <c r="E298" s="23"/>
      <c r="F298" s="23"/>
      <c r="G298" s="23"/>
      <c r="H298" s="23"/>
      <c r="I298" s="23"/>
      <c r="J298" s="23">
        <v>27000000</v>
      </c>
      <c r="K298" s="18"/>
      <c r="L298" s="18"/>
      <c r="M298" s="18"/>
      <c r="N298" s="7"/>
    </row>
    <row r="299" spans="1:15" ht="48" x14ac:dyDescent="0.25">
      <c r="A299" s="16"/>
      <c r="B299" s="22" t="s">
        <v>302</v>
      </c>
      <c r="C299" s="23"/>
      <c r="D299" s="23"/>
      <c r="E299" s="23"/>
      <c r="F299" s="23"/>
      <c r="G299" s="23"/>
      <c r="H299" s="23"/>
      <c r="I299" s="23"/>
      <c r="J299" s="23">
        <v>1665000000</v>
      </c>
      <c r="K299" s="18"/>
      <c r="L299" s="18"/>
      <c r="M299" s="18"/>
      <c r="N299" s="7"/>
    </row>
    <row r="300" spans="1:15" x14ac:dyDescent="0.25">
      <c r="A300" s="15">
        <v>5</v>
      </c>
      <c r="B300" s="19" t="s">
        <v>79</v>
      </c>
      <c r="C300" s="20">
        <f>+C301+C303+C305</f>
        <v>119482308</v>
      </c>
      <c r="D300" s="20">
        <f t="shared" ref="D300:J300" si="155">+D301+D303+D305</f>
        <v>2220000000</v>
      </c>
      <c r="E300" s="20">
        <f t="shared" si="155"/>
        <v>18000000</v>
      </c>
      <c r="F300" s="20">
        <f t="shared" ref="F300:G300" si="156">+F301+F303+F305</f>
        <v>0</v>
      </c>
      <c r="G300" s="20">
        <f t="shared" si="156"/>
        <v>0</v>
      </c>
      <c r="H300" s="20"/>
      <c r="I300" s="20">
        <f t="shared" si="155"/>
        <v>720000000</v>
      </c>
      <c r="J300" s="20">
        <f t="shared" si="155"/>
        <v>3620000000</v>
      </c>
      <c r="K300" s="18"/>
      <c r="L300" s="18">
        <f t="shared" ref="L300:L311" si="157">+I300/D300*100</f>
        <v>32.432432432432435</v>
      </c>
      <c r="M300" s="18">
        <f t="shared" si="117"/>
        <v>502.77777777777777</v>
      </c>
      <c r="N300" s="7"/>
      <c r="O300" s="53"/>
    </row>
    <row r="301" spans="1:15" x14ac:dyDescent="0.25">
      <c r="A301" s="16"/>
      <c r="B301" s="19" t="s">
        <v>31</v>
      </c>
      <c r="C301" s="20">
        <f>+C302</f>
        <v>119482308</v>
      </c>
      <c r="D301" s="20">
        <f t="shared" ref="D301:J301" si="158">+D302</f>
        <v>200000000</v>
      </c>
      <c r="E301" s="20">
        <f t="shared" si="158"/>
        <v>0</v>
      </c>
      <c r="F301" s="20">
        <f t="shared" si="158"/>
        <v>0</v>
      </c>
      <c r="G301" s="20">
        <f t="shared" si="158"/>
        <v>0</v>
      </c>
      <c r="H301" s="20"/>
      <c r="I301" s="20">
        <f t="shared" si="158"/>
        <v>200000000</v>
      </c>
      <c r="J301" s="20">
        <f t="shared" si="158"/>
        <v>100000000</v>
      </c>
      <c r="K301" s="18"/>
      <c r="L301" s="18">
        <f t="shared" si="157"/>
        <v>100</v>
      </c>
      <c r="M301" s="18">
        <f t="shared" si="117"/>
        <v>50</v>
      </c>
      <c r="N301" s="7"/>
      <c r="O301" s="54"/>
    </row>
    <row r="302" spans="1:15" ht="24" x14ac:dyDescent="0.25">
      <c r="A302" s="16"/>
      <c r="B302" s="22" t="s">
        <v>222</v>
      </c>
      <c r="C302" s="23">
        <v>119482308</v>
      </c>
      <c r="D302" s="24">
        <v>200000000</v>
      </c>
      <c r="E302" s="23"/>
      <c r="F302" s="23"/>
      <c r="G302" s="23"/>
      <c r="H302" s="23"/>
      <c r="I302" s="23">
        <v>200000000</v>
      </c>
      <c r="J302" s="23">
        <v>100000000</v>
      </c>
      <c r="K302" s="18"/>
      <c r="L302" s="18">
        <f t="shared" si="157"/>
        <v>100</v>
      </c>
      <c r="M302" s="18">
        <f t="shared" si="117"/>
        <v>50</v>
      </c>
      <c r="N302" s="7"/>
      <c r="O302" s="54"/>
    </row>
    <row r="303" spans="1:15" x14ac:dyDescent="0.25">
      <c r="A303" s="16"/>
      <c r="B303" s="30" t="s">
        <v>29</v>
      </c>
      <c r="C303" s="20">
        <f>+C304</f>
        <v>0</v>
      </c>
      <c r="D303" s="20">
        <f>+D304</f>
        <v>120000000</v>
      </c>
      <c r="E303" s="20">
        <f t="shared" ref="E303:J303" si="159">+E304</f>
        <v>18000000</v>
      </c>
      <c r="F303" s="20">
        <f t="shared" si="159"/>
        <v>0</v>
      </c>
      <c r="G303" s="20">
        <f t="shared" si="159"/>
        <v>0</v>
      </c>
      <c r="H303" s="20"/>
      <c r="I303" s="20">
        <f t="shared" si="159"/>
        <v>120000000</v>
      </c>
      <c r="J303" s="20">
        <f t="shared" si="159"/>
        <v>120000000</v>
      </c>
      <c r="K303" s="18"/>
      <c r="L303" s="18">
        <f t="shared" si="157"/>
        <v>100</v>
      </c>
      <c r="M303" s="18">
        <f t="shared" si="117"/>
        <v>100</v>
      </c>
      <c r="N303" s="7"/>
    </row>
    <row r="304" spans="1:15" ht="24" x14ac:dyDescent="0.25">
      <c r="A304" s="16"/>
      <c r="B304" s="22" t="s">
        <v>225</v>
      </c>
      <c r="C304" s="23"/>
      <c r="D304" s="3">
        <v>120000000</v>
      </c>
      <c r="E304" s="23">
        <v>18000000</v>
      </c>
      <c r="F304" s="23"/>
      <c r="G304" s="23"/>
      <c r="H304" s="23"/>
      <c r="I304" s="23">
        <v>120000000</v>
      </c>
      <c r="J304" s="23">
        <v>120000000</v>
      </c>
      <c r="K304" s="18"/>
      <c r="L304" s="18">
        <f t="shared" si="157"/>
        <v>100</v>
      </c>
      <c r="M304" s="18">
        <f t="shared" si="117"/>
        <v>100</v>
      </c>
      <c r="N304" s="7"/>
    </row>
    <row r="305" spans="1:14" x14ac:dyDescent="0.25">
      <c r="A305" s="15"/>
      <c r="B305" s="19" t="s">
        <v>80</v>
      </c>
      <c r="C305" s="20">
        <f>SUM(C306:C307)</f>
        <v>0</v>
      </c>
      <c r="D305" s="20">
        <f>SUM(D306:D307)</f>
        <v>1900000000</v>
      </c>
      <c r="E305" s="20">
        <f t="shared" ref="E305:J305" si="160">SUM(E306:E307)</f>
        <v>0</v>
      </c>
      <c r="F305" s="20"/>
      <c r="G305" s="20"/>
      <c r="H305" s="20"/>
      <c r="I305" s="20">
        <f t="shared" si="160"/>
        <v>400000000</v>
      </c>
      <c r="J305" s="20">
        <f t="shared" si="160"/>
        <v>3400000000</v>
      </c>
      <c r="K305" s="18"/>
      <c r="L305" s="18">
        <f t="shared" si="157"/>
        <v>21.052631578947366</v>
      </c>
      <c r="M305" s="18">
        <f t="shared" si="117"/>
        <v>850</v>
      </c>
      <c r="N305" s="7"/>
    </row>
    <row r="306" spans="1:14" ht="36" x14ac:dyDescent="0.25">
      <c r="A306" s="15"/>
      <c r="B306" s="36" t="s">
        <v>223</v>
      </c>
      <c r="C306" s="23"/>
      <c r="D306" s="3">
        <v>400000000</v>
      </c>
      <c r="E306" s="23"/>
      <c r="F306" s="23"/>
      <c r="G306" s="23"/>
      <c r="H306" s="23"/>
      <c r="I306" s="3">
        <v>400000000</v>
      </c>
      <c r="J306" s="23">
        <v>400000000</v>
      </c>
      <c r="K306" s="18"/>
      <c r="L306" s="18">
        <f t="shared" si="157"/>
        <v>100</v>
      </c>
      <c r="M306" s="18"/>
      <c r="N306" s="7"/>
    </row>
    <row r="307" spans="1:14" ht="48" x14ac:dyDescent="0.25">
      <c r="A307" s="16"/>
      <c r="B307" s="36" t="s">
        <v>224</v>
      </c>
      <c r="C307" s="23"/>
      <c r="D307" s="3">
        <v>1500000000</v>
      </c>
      <c r="E307" s="23"/>
      <c r="F307" s="23"/>
      <c r="G307" s="23"/>
      <c r="H307" s="23"/>
      <c r="I307" s="3">
        <v>0</v>
      </c>
      <c r="J307" s="23">
        <v>3000000000</v>
      </c>
      <c r="K307" s="18"/>
      <c r="L307" s="18">
        <f t="shared" si="157"/>
        <v>0</v>
      </c>
      <c r="M307" s="18" t="e">
        <f t="shared" si="117"/>
        <v>#DIV/0!</v>
      </c>
      <c r="N307" s="7"/>
    </row>
    <row r="308" spans="1:14" x14ac:dyDescent="0.25">
      <c r="A308" s="15">
        <v>6</v>
      </c>
      <c r="B308" s="19" t="s">
        <v>81</v>
      </c>
      <c r="C308" s="2">
        <f>SUM(C309:C316)</f>
        <v>224500000</v>
      </c>
      <c r="D308" s="2">
        <f>SUM(D309:D316)</f>
        <v>327600000</v>
      </c>
      <c r="E308" s="2">
        <f t="shared" ref="E308:I308" si="161">SUM(E309:E316)</f>
        <v>326900000</v>
      </c>
      <c r="F308" s="2">
        <f t="shared" si="161"/>
        <v>0</v>
      </c>
      <c r="G308" s="2">
        <f t="shared" si="161"/>
        <v>0</v>
      </c>
      <c r="H308" s="2"/>
      <c r="I308" s="2">
        <f t="shared" si="161"/>
        <v>326900000</v>
      </c>
      <c r="J308" s="2">
        <f>SUM(J309:J316)</f>
        <v>348900000</v>
      </c>
      <c r="K308" s="18">
        <f t="shared" si="115"/>
        <v>99.786324786324784</v>
      </c>
      <c r="L308" s="18">
        <f t="shared" si="157"/>
        <v>99.786324786324784</v>
      </c>
      <c r="M308" s="18">
        <f t="shared" si="117"/>
        <v>106.72988681553991</v>
      </c>
      <c r="N308" s="7"/>
    </row>
    <row r="309" spans="1:14" x14ac:dyDescent="0.25">
      <c r="A309" s="15"/>
      <c r="B309" s="22" t="s">
        <v>76</v>
      </c>
      <c r="C309" s="23">
        <v>25000000</v>
      </c>
      <c r="D309" s="51">
        <v>33600000</v>
      </c>
      <c r="E309" s="23">
        <v>32900000</v>
      </c>
      <c r="F309" s="23"/>
      <c r="G309" s="23"/>
      <c r="H309" s="23"/>
      <c r="I309" s="23">
        <v>32900000</v>
      </c>
      <c r="J309" s="23">
        <v>36000000</v>
      </c>
      <c r="K309" s="18">
        <f t="shared" si="115"/>
        <v>97.916666666666657</v>
      </c>
      <c r="L309" s="18">
        <f t="shared" si="157"/>
        <v>97.916666666666657</v>
      </c>
      <c r="M309" s="18">
        <f t="shared" si="117"/>
        <v>109.42249240121581</v>
      </c>
      <c r="N309" s="7"/>
    </row>
    <row r="310" spans="1:14" x14ac:dyDescent="0.25">
      <c r="A310" s="15"/>
      <c r="B310" s="22" t="s">
        <v>25</v>
      </c>
      <c r="C310" s="23">
        <v>7500000</v>
      </c>
      <c r="D310" s="51">
        <v>9800000</v>
      </c>
      <c r="E310" s="23">
        <v>9800000</v>
      </c>
      <c r="F310" s="23"/>
      <c r="G310" s="23"/>
      <c r="H310" s="23"/>
      <c r="I310" s="23">
        <v>9800000</v>
      </c>
      <c r="J310" s="23">
        <v>12600000</v>
      </c>
      <c r="K310" s="18">
        <f t="shared" si="115"/>
        <v>100</v>
      </c>
      <c r="L310" s="18">
        <f t="shared" si="157"/>
        <v>100</v>
      </c>
      <c r="M310" s="18">
        <f t="shared" si="117"/>
        <v>128.57142857142858</v>
      </c>
      <c r="N310" s="7"/>
    </row>
    <row r="311" spans="1:14" x14ac:dyDescent="0.25">
      <c r="A311" s="15"/>
      <c r="B311" s="22" t="s">
        <v>27</v>
      </c>
      <c r="C311" s="23">
        <v>38000000</v>
      </c>
      <c r="D311" s="51">
        <v>58100000</v>
      </c>
      <c r="E311" s="51">
        <v>58100000</v>
      </c>
      <c r="F311" s="51"/>
      <c r="G311" s="51"/>
      <c r="H311" s="51"/>
      <c r="I311" s="51">
        <v>58100000</v>
      </c>
      <c r="J311" s="51">
        <v>58100000</v>
      </c>
      <c r="K311" s="18">
        <f t="shared" si="115"/>
        <v>100</v>
      </c>
      <c r="L311" s="18">
        <f t="shared" si="157"/>
        <v>100</v>
      </c>
      <c r="M311" s="18">
        <f t="shared" si="117"/>
        <v>100</v>
      </c>
      <c r="N311" s="7"/>
    </row>
    <row r="312" spans="1:14" x14ac:dyDescent="0.25">
      <c r="A312" s="15"/>
      <c r="B312" s="22" t="s">
        <v>82</v>
      </c>
      <c r="C312" s="23">
        <v>48000000</v>
      </c>
      <c r="D312" s="51">
        <v>73500000</v>
      </c>
      <c r="E312" s="23">
        <v>73500000</v>
      </c>
      <c r="F312" s="23"/>
      <c r="G312" s="23"/>
      <c r="H312" s="23"/>
      <c r="I312" s="23">
        <v>73500000</v>
      </c>
      <c r="J312" s="23">
        <v>73500000</v>
      </c>
      <c r="K312" s="18">
        <f t="shared" ref="K312:K340" si="162">+E312/D312*100</f>
        <v>100</v>
      </c>
      <c r="L312" s="18">
        <f t="shared" ref="L312:L350" si="163">+I312/D312*100</f>
        <v>100</v>
      </c>
      <c r="M312" s="18">
        <f t="shared" ref="M312:M350" si="164">+J312/I312*100</f>
        <v>100</v>
      </c>
      <c r="N312" s="7"/>
    </row>
    <row r="313" spans="1:14" x14ac:dyDescent="0.25">
      <c r="A313" s="15"/>
      <c r="B313" s="22" t="s">
        <v>31</v>
      </c>
      <c r="C313" s="24">
        <v>21500000</v>
      </c>
      <c r="D313" s="51">
        <v>32200000</v>
      </c>
      <c r="E313" s="51">
        <v>32200000</v>
      </c>
      <c r="F313" s="51"/>
      <c r="G313" s="51"/>
      <c r="H313" s="51"/>
      <c r="I313" s="51">
        <v>32200000</v>
      </c>
      <c r="J313" s="51">
        <v>38500000</v>
      </c>
      <c r="K313" s="18">
        <f t="shared" si="162"/>
        <v>100</v>
      </c>
      <c r="L313" s="18">
        <f t="shared" si="163"/>
        <v>100</v>
      </c>
      <c r="M313" s="18">
        <f t="shared" si="164"/>
        <v>119.56521739130434</v>
      </c>
      <c r="N313" s="7"/>
    </row>
    <row r="314" spans="1:14" x14ac:dyDescent="0.25">
      <c r="A314" s="15"/>
      <c r="B314" s="22" t="s">
        <v>48</v>
      </c>
      <c r="C314" s="23">
        <v>20000000</v>
      </c>
      <c r="D314" s="35">
        <v>30100000</v>
      </c>
      <c r="E314" s="35">
        <v>30100000</v>
      </c>
      <c r="F314" s="35"/>
      <c r="G314" s="35"/>
      <c r="H314" s="35"/>
      <c r="I314" s="35">
        <v>30100000</v>
      </c>
      <c r="J314" s="23">
        <v>35000000</v>
      </c>
      <c r="K314" s="18">
        <f t="shared" si="162"/>
        <v>100</v>
      </c>
      <c r="L314" s="18">
        <f t="shared" si="163"/>
        <v>100</v>
      </c>
      <c r="M314" s="18">
        <f t="shared" si="164"/>
        <v>116.27906976744187</v>
      </c>
      <c r="N314" s="7"/>
    </row>
    <row r="315" spans="1:14" x14ac:dyDescent="0.25">
      <c r="A315" s="15"/>
      <c r="B315" s="22" t="s">
        <v>83</v>
      </c>
      <c r="C315" s="23">
        <v>47500000</v>
      </c>
      <c r="D315" s="51">
        <v>67200000</v>
      </c>
      <c r="E315" s="23">
        <v>67200000</v>
      </c>
      <c r="F315" s="23"/>
      <c r="G315" s="23"/>
      <c r="H315" s="23"/>
      <c r="I315" s="23">
        <v>67200000</v>
      </c>
      <c r="J315" s="23">
        <v>70000000</v>
      </c>
      <c r="K315" s="18">
        <f t="shared" si="162"/>
        <v>100</v>
      </c>
      <c r="L315" s="18">
        <f t="shared" si="163"/>
        <v>100</v>
      </c>
      <c r="M315" s="18">
        <f t="shared" si="164"/>
        <v>104.16666666666667</v>
      </c>
      <c r="N315" s="7"/>
    </row>
    <row r="316" spans="1:14" x14ac:dyDescent="0.25">
      <c r="A316" s="15"/>
      <c r="B316" s="22" t="s">
        <v>62</v>
      </c>
      <c r="C316" s="23">
        <v>17000000</v>
      </c>
      <c r="D316" s="51">
        <v>23100000</v>
      </c>
      <c r="E316" s="23">
        <v>23100000</v>
      </c>
      <c r="F316" s="23"/>
      <c r="G316" s="23"/>
      <c r="H316" s="23"/>
      <c r="I316" s="23">
        <v>23100000</v>
      </c>
      <c r="J316" s="23">
        <v>25200000</v>
      </c>
      <c r="K316" s="18">
        <f t="shared" si="162"/>
        <v>100</v>
      </c>
      <c r="L316" s="18">
        <f t="shared" si="163"/>
        <v>100</v>
      </c>
      <c r="M316" s="18">
        <f t="shared" si="164"/>
        <v>109.09090909090908</v>
      </c>
      <c r="N316" s="7"/>
    </row>
    <row r="317" spans="1:14" x14ac:dyDescent="0.25">
      <c r="A317" s="15" t="s">
        <v>84</v>
      </c>
      <c r="B317" s="19" t="s">
        <v>105</v>
      </c>
      <c r="C317" s="20">
        <f>+C318+C347+C351</f>
        <v>15315383572</v>
      </c>
      <c r="D317" s="20">
        <f>+D318+D347+D351</f>
        <v>15168846000</v>
      </c>
      <c r="E317" s="20">
        <f>+E318+E347+E351</f>
        <v>90343670</v>
      </c>
      <c r="F317" s="20">
        <f>+F318+F347+F351</f>
        <v>0</v>
      </c>
      <c r="G317" s="20">
        <f>+G318+G347+G351</f>
        <v>0</v>
      </c>
      <c r="H317" s="20"/>
      <c r="I317" s="20">
        <f>+I318+I347+I351</f>
        <v>14705846000</v>
      </c>
      <c r="J317" s="20">
        <f>+J318+J347+J351</f>
        <v>4264260000</v>
      </c>
      <c r="K317" s="27">
        <f t="shared" si="162"/>
        <v>0.5955869681846595</v>
      </c>
      <c r="L317" s="27">
        <f t="shared" si="163"/>
        <v>96.947691340527825</v>
      </c>
      <c r="M317" s="27">
        <f t="shared" si="164"/>
        <v>28.997039680682089</v>
      </c>
      <c r="N317" s="7"/>
    </row>
    <row r="318" spans="1:14" ht="24" x14ac:dyDescent="0.25">
      <c r="A318" s="15">
        <v>1</v>
      </c>
      <c r="B318" s="30" t="s">
        <v>85</v>
      </c>
      <c r="C318" s="20">
        <f>+C319+C332+C335+C339+C341+C343+C345</f>
        <v>3816383572</v>
      </c>
      <c r="D318" s="20">
        <f>+D319+D332+D335+D339+D341+D343+D345</f>
        <v>4096846000</v>
      </c>
      <c r="E318" s="20">
        <f>+E319+E332+E335+E339+E341+E343+E345</f>
        <v>90343670</v>
      </c>
      <c r="F318" s="20">
        <f>+F319+F332+F335+F339+F341+F343+F345</f>
        <v>0</v>
      </c>
      <c r="G318" s="20">
        <f>+G319+G332+G335+G339+G341+G343+G345</f>
        <v>0</v>
      </c>
      <c r="H318" s="20"/>
      <c r="I318" s="20">
        <f>+I319+I332+I335+I339+I341+I343+I345</f>
        <v>3676846000</v>
      </c>
      <c r="J318" s="20">
        <f>+J319+J332+J335+J339+J341+J343+J345</f>
        <v>4229260000</v>
      </c>
      <c r="K318" s="27">
        <f t="shared" si="162"/>
        <v>2.205200537193734</v>
      </c>
      <c r="L318" s="27">
        <f t="shared" si="163"/>
        <v>89.74821118489686</v>
      </c>
      <c r="M318" s="27">
        <f t="shared" si="164"/>
        <v>115.02412665637887</v>
      </c>
      <c r="N318" s="7"/>
    </row>
    <row r="319" spans="1:14" x14ac:dyDescent="0.25">
      <c r="A319" s="15" t="s">
        <v>13</v>
      </c>
      <c r="B319" s="30" t="s">
        <v>76</v>
      </c>
      <c r="C319" s="20">
        <f>+C320+C323+C326+C331</f>
        <v>465035000</v>
      </c>
      <c r="D319" s="20">
        <f>+D320+D323+D326</f>
        <v>434000000</v>
      </c>
      <c r="E319" s="20">
        <f t="shared" ref="E319:J319" si="165">+E320+E323+E326</f>
        <v>71682834</v>
      </c>
      <c r="F319" s="20">
        <f t="shared" ref="F319:G319" si="166">+F320+F323+F326</f>
        <v>0</v>
      </c>
      <c r="G319" s="20">
        <f t="shared" si="166"/>
        <v>12500000</v>
      </c>
      <c r="H319" s="20"/>
      <c r="I319" s="20">
        <f t="shared" si="165"/>
        <v>376500000</v>
      </c>
      <c r="J319" s="20">
        <f t="shared" si="165"/>
        <v>450260000</v>
      </c>
      <c r="K319" s="27">
        <f t="shared" si="162"/>
        <v>16.516782027649771</v>
      </c>
      <c r="L319" s="27">
        <f t="shared" si="163"/>
        <v>86.751152073732712</v>
      </c>
      <c r="M319" s="27">
        <f t="shared" si="164"/>
        <v>119.59096945551128</v>
      </c>
      <c r="N319" s="7"/>
    </row>
    <row r="320" spans="1:14" ht="96" x14ac:dyDescent="0.25">
      <c r="A320" s="15"/>
      <c r="B320" s="31" t="s">
        <v>226</v>
      </c>
      <c r="C320" s="41">
        <f>C321+C322</f>
        <v>65000000</v>
      </c>
      <c r="D320" s="41">
        <f t="shared" ref="D320:J320" si="167">D321+D322</f>
        <v>78000000</v>
      </c>
      <c r="E320" s="41">
        <f t="shared" si="167"/>
        <v>20218500</v>
      </c>
      <c r="F320" s="41">
        <f t="shared" si="167"/>
        <v>0</v>
      </c>
      <c r="G320" s="41">
        <f t="shared" si="167"/>
        <v>0</v>
      </c>
      <c r="H320" s="41">
        <f t="shared" si="167"/>
        <v>0</v>
      </c>
      <c r="I320" s="41">
        <f t="shared" si="167"/>
        <v>78000000</v>
      </c>
      <c r="J320" s="41">
        <f t="shared" si="167"/>
        <v>65000000</v>
      </c>
      <c r="K320" s="18">
        <f t="shared" si="162"/>
        <v>25.921153846153842</v>
      </c>
      <c r="L320" s="18">
        <f t="shared" si="163"/>
        <v>100</v>
      </c>
      <c r="M320" s="18">
        <f t="shared" si="164"/>
        <v>83.333333333333343</v>
      </c>
      <c r="N320" s="7"/>
    </row>
    <row r="321" spans="1:18" ht="24" x14ac:dyDescent="0.25">
      <c r="A321" s="15"/>
      <c r="B321" s="31" t="s">
        <v>227</v>
      </c>
      <c r="C321" s="23">
        <v>65000000</v>
      </c>
      <c r="D321" s="42">
        <v>78000000</v>
      </c>
      <c r="E321" s="23">
        <v>20218500</v>
      </c>
      <c r="F321" s="23"/>
      <c r="G321" s="23"/>
      <c r="H321" s="23"/>
      <c r="I321" s="23">
        <v>78000000</v>
      </c>
      <c r="J321" s="23">
        <v>55000000</v>
      </c>
      <c r="K321" s="18">
        <f t="shared" si="162"/>
        <v>25.921153846153842</v>
      </c>
      <c r="L321" s="18">
        <f t="shared" si="163"/>
        <v>100</v>
      </c>
      <c r="M321" s="18">
        <f t="shared" si="164"/>
        <v>70.512820512820511</v>
      </c>
      <c r="N321" s="7"/>
    </row>
    <row r="322" spans="1:18" ht="24" x14ac:dyDescent="0.25">
      <c r="A322" s="15"/>
      <c r="B322" s="31" t="s">
        <v>303</v>
      </c>
      <c r="C322" s="23"/>
      <c r="D322" s="42"/>
      <c r="E322" s="23"/>
      <c r="F322" s="23"/>
      <c r="G322" s="23"/>
      <c r="H322" s="23"/>
      <c r="I322" s="23"/>
      <c r="J322" s="23">
        <v>10000000</v>
      </c>
      <c r="K322" s="18"/>
      <c r="L322" s="18"/>
      <c r="M322" s="18"/>
      <c r="N322" s="7"/>
    </row>
    <row r="323" spans="1:18" ht="60" x14ac:dyDescent="0.25">
      <c r="A323" s="15"/>
      <c r="B323" s="31" t="s">
        <v>228</v>
      </c>
      <c r="C323" s="20"/>
      <c r="D323" s="41">
        <f>SUM(D324:D325)</f>
        <v>70000000</v>
      </c>
      <c r="E323" s="41">
        <f t="shared" ref="E323:J323" si="168">SUM(E324:E325)</f>
        <v>0</v>
      </c>
      <c r="F323" s="41">
        <f t="shared" si="168"/>
        <v>0</v>
      </c>
      <c r="G323" s="41">
        <f t="shared" si="168"/>
        <v>0</v>
      </c>
      <c r="H323" s="41"/>
      <c r="I323" s="41">
        <f t="shared" si="168"/>
        <v>0</v>
      </c>
      <c r="J323" s="41">
        <f t="shared" si="168"/>
        <v>0</v>
      </c>
      <c r="K323" s="18"/>
      <c r="L323" s="18">
        <f t="shared" si="163"/>
        <v>0</v>
      </c>
      <c r="M323" s="18" t="e">
        <f t="shared" si="164"/>
        <v>#DIV/0!</v>
      </c>
      <c r="N323" s="7"/>
    </row>
    <row r="324" spans="1:18" ht="48" x14ac:dyDescent="0.25">
      <c r="A324" s="15"/>
      <c r="B324" s="31" t="s">
        <v>229</v>
      </c>
      <c r="C324" s="20"/>
      <c r="D324" s="42">
        <v>60000000</v>
      </c>
      <c r="E324" s="20"/>
      <c r="F324" s="20"/>
      <c r="G324" s="20"/>
      <c r="H324" s="20"/>
      <c r="I324" s="42"/>
      <c r="J324" s="42"/>
      <c r="K324" s="18"/>
      <c r="L324" s="18">
        <f t="shared" si="163"/>
        <v>0</v>
      </c>
      <c r="M324" s="18" t="e">
        <f t="shared" si="164"/>
        <v>#DIV/0!</v>
      </c>
      <c r="N324" s="7"/>
    </row>
    <row r="325" spans="1:18" ht="36" x14ac:dyDescent="0.25">
      <c r="A325" s="15"/>
      <c r="B325" s="31" t="s">
        <v>230</v>
      </c>
      <c r="C325" s="20"/>
      <c r="D325" s="42">
        <v>10000000</v>
      </c>
      <c r="E325" s="20"/>
      <c r="F325" s="20"/>
      <c r="G325" s="20"/>
      <c r="H325" s="20"/>
      <c r="I325" s="42"/>
      <c r="J325" s="42"/>
      <c r="K325" s="18"/>
      <c r="L325" s="18">
        <f t="shared" si="163"/>
        <v>0</v>
      </c>
      <c r="M325" s="18" t="e">
        <f t="shared" si="164"/>
        <v>#DIV/0!</v>
      </c>
      <c r="N325" s="7"/>
    </row>
    <row r="326" spans="1:18" ht="72" x14ac:dyDescent="0.25">
      <c r="A326" s="16"/>
      <c r="B326" s="37" t="s">
        <v>231</v>
      </c>
      <c r="C326" s="41">
        <f>SUM(C327:C330)</f>
        <v>330035000</v>
      </c>
      <c r="D326" s="41">
        <f>SUM(D327:D330)</f>
        <v>286000000</v>
      </c>
      <c r="E326" s="41">
        <f t="shared" ref="E326:J326" si="169">SUM(E327:E330)</f>
        <v>51464334</v>
      </c>
      <c r="F326" s="41">
        <f t="shared" ref="F326" si="170">SUM(F327:F330)</f>
        <v>0</v>
      </c>
      <c r="G326" s="41">
        <f t="shared" ref="G326" si="171">SUM(G327:G330)</f>
        <v>12500000</v>
      </c>
      <c r="H326" s="41"/>
      <c r="I326" s="41">
        <f t="shared" si="169"/>
        <v>298500000</v>
      </c>
      <c r="J326" s="41">
        <f t="shared" si="169"/>
        <v>385260000</v>
      </c>
      <c r="K326" s="18">
        <f t="shared" si="162"/>
        <v>17.994522377622378</v>
      </c>
      <c r="L326" s="18">
        <f>+I326/(G326+D326)*100</f>
        <v>100</v>
      </c>
      <c r="M326" s="18">
        <f t="shared" si="164"/>
        <v>129.06532663316582</v>
      </c>
      <c r="N326" s="7"/>
    </row>
    <row r="327" spans="1:18" s="57" customFormat="1" ht="48" x14ac:dyDescent="0.25">
      <c r="A327" s="48"/>
      <c r="B327" s="55" t="s">
        <v>232</v>
      </c>
      <c r="C327" s="33">
        <v>330035000</v>
      </c>
      <c r="D327" s="42">
        <v>74560000</v>
      </c>
      <c r="E327" s="33">
        <v>50014334</v>
      </c>
      <c r="F327" s="33"/>
      <c r="G327" s="33"/>
      <c r="H327" s="33"/>
      <c r="I327" s="42">
        <f>+D327</f>
        <v>74560000</v>
      </c>
      <c r="J327" s="42">
        <v>79660000</v>
      </c>
      <c r="K327" s="18">
        <f t="shared" si="162"/>
        <v>67.079310622317607</v>
      </c>
      <c r="L327" s="18">
        <f t="shared" si="163"/>
        <v>100</v>
      </c>
      <c r="M327" s="18">
        <f t="shared" si="164"/>
        <v>106.84012875536482</v>
      </c>
      <c r="N327" s="56"/>
      <c r="P327" s="58"/>
      <c r="Q327" s="58"/>
      <c r="R327" s="58"/>
    </row>
    <row r="328" spans="1:18" s="57" customFormat="1" ht="48" x14ac:dyDescent="0.25">
      <c r="A328" s="48"/>
      <c r="B328" s="55" t="s">
        <v>233</v>
      </c>
      <c r="C328" s="33"/>
      <c r="D328" s="42">
        <v>35000000</v>
      </c>
      <c r="E328" s="33">
        <v>1450000</v>
      </c>
      <c r="F328" s="33"/>
      <c r="G328" s="33"/>
      <c r="H328" s="33"/>
      <c r="I328" s="42">
        <v>35000000</v>
      </c>
      <c r="J328" s="42"/>
      <c r="K328" s="18"/>
      <c r="L328" s="18">
        <f t="shared" si="163"/>
        <v>100</v>
      </c>
      <c r="M328" s="18">
        <f t="shared" si="164"/>
        <v>0</v>
      </c>
      <c r="N328" s="56"/>
      <c r="P328" s="58"/>
      <c r="Q328" s="58"/>
      <c r="R328" s="58"/>
    </row>
    <row r="329" spans="1:18" s="57" customFormat="1" ht="36" x14ac:dyDescent="0.25">
      <c r="A329" s="48"/>
      <c r="B329" s="55" t="s">
        <v>234</v>
      </c>
      <c r="C329" s="33"/>
      <c r="D329" s="42">
        <v>52000000</v>
      </c>
      <c r="E329" s="33"/>
      <c r="F329" s="33"/>
      <c r="G329" s="33"/>
      <c r="H329" s="33"/>
      <c r="I329" s="42">
        <v>52000000</v>
      </c>
      <c r="J329" s="42">
        <v>50000000</v>
      </c>
      <c r="K329" s="18"/>
      <c r="L329" s="18">
        <f t="shared" si="163"/>
        <v>100</v>
      </c>
      <c r="M329" s="18">
        <f t="shared" si="164"/>
        <v>96.15384615384616</v>
      </c>
      <c r="N329" s="56"/>
      <c r="P329" s="58"/>
      <c r="Q329" s="58"/>
      <c r="R329" s="58"/>
    </row>
    <row r="330" spans="1:18" s="57" customFormat="1" ht="36" x14ac:dyDescent="0.25">
      <c r="A330" s="48"/>
      <c r="B330" s="55" t="s">
        <v>304</v>
      </c>
      <c r="C330" s="33"/>
      <c r="D330" s="42">
        <v>124440000</v>
      </c>
      <c r="E330" s="33"/>
      <c r="F330" s="33"/>
      <c r="G330" s="33">
        <v>12500000</v>
      </c>
      <c r="H330" s="33"/>
      <c r="I330" s="42">
        <f>+D330+F330+G330</f>
        <v>136940000</v>
      </c>
      <c r="J330" s="42">
        <v>255600000</v>
      </c>
      <c r="K330" s="18"/>
      <c r="L330" s="18">
        <f>+I330/(G330+D330)*100</f>
        <v>100</v>
      </c>
      <c r="M330" s="18">
        <f t="shared" ref="M330" si="172">+J330/I330*100</f>
        <v>186.65108806776692</v>
      </c>
      <c r="N330" s="56"/>
      <c r="P330" s="58"/>
      <c r="Q330" s="58"/>
      <c r="R330" s="58"/>
    </row>
    <row r="331" spans="1:18" s="57" customFormat="1" ht="24" x14ac:dyDescent="0.25">
      <c r="A331" s="48"/>
      <c r="B331" s="37" t="s">
        <v>256</v>
      </c>
      <c r="C331" s="23">
        <v>70000000</v>
      </c>
      <c r="D331" s="33"/>
      <c r="E331" s="33"/>
      <c r="F331" s="33"/>
      <c r="G331" s="33"/>
      <c r="H331" s="33"/>
      <c r="I331" s="33"/>
      <c r="J331" s="33"/>
      <c r="K331" s="18"/>
      <c r="L331" s="18"/>
      <c r="M331" s="18"/>
      <c r="N331" s="56"/>
      <c r="P331" s="58"/>
      <c r="Q331" s="58"/>
      <c r="R331" s="58"/>
    </row>
    <row r="332" spans="1:18" x14ac:dyDescent="0.25">
      <c r="A332" s="15" t="s">
        <v>15</v>
      </c>
      <c r="B332" s="43" t="s">
        <v>48</v>
      </c>
      <c r="C332" s="20">
        <f>+C333+C334</f>
        <v>12000000</v>
      </c>
      <c r="D332" s="20">
        <f>+D333+D334</f>
        <v>365000000</v>
      </c>
      <c r="E332" s="20">
        <f t="shared" ref="E332:J332" si="173">+E333+E334</f>
        <v>5000000</v>
      </c>
      <c r="F332" s="20"/>
      <c r="G332" s="20"/>
      <c r="H332" s="20"/>
      <c r="I332" s="20">
        <f t="shared" si="173"/>
        <v>15000000</v>
      </c>
      <c r="J332" s="20">
        <f t="shared" si="173"/>
        <v>15000000</v>
      </c>
      <c r="K332" s="18"/>
      <c r="L332" s="18">
        <f t="shared" si="163"/>
        <v>4.10958904109589</v>
      </c>
      <c r="M332" s="18">
        <f t="shared" si="164"/>
        <v>100</v>
      </c>
      <c r="N332" s="7"/>
    </row>
    <row r="333" spans="1:18" ht="24" x14ac:dyDescent="0.25">
      <c r="A333" s="16"/>
      <c r="B333" s="37" t="s">
        <v>241</v>
      </c>
      <c r="C333" s="23"/>
      <c r="D333" s="59">
        <v>350000000</v>
      </c>
      <c r="E333" s="23">
        <v>0</v>
      </c>
      <c r="F333" s="23"/>
      <c r="G333" s="23"/>
      <c r="H333" s="23"/>
      <c r="I333" s="23">
        <v>0</v>
      </c>
      <c r="J333" s="23">
        <v>0</v>
      </c>
      <c r="K333" s="18"/>
      <c r="L333" s="18"/>
      <c r="M333" s="18"/>
      <c r="N333" s="7"/>
    </row>
    <row r="334" spans="1:18" ht="36" x14ac:dyDescent="0.25">
      <c r="A334" s="16"/>
      <c r="B334" s="37" t="s">
        <v>235</v>
      </c>
      <c r="C334" s="23">
        <v>12000000</v>
      </c>
      <c r="D334" s="6">
        <v>15000000</v>
      </c>
      <c r="E334" s="23">
        <v>5000000</v>
      </c>
      <c r="F334" s="23"/>
      <c r="G334" s="23"/>
      <c r="H334" s="23"/>
      <c r="I334" s="23">
        <v>15000000</v>
      </c>
      <c r="J334" s="23">
        <v>15000000</v>
      </c>
      <c r="K334" s="18"/>
      <c r="L334" s="18">
        <f t="shared" si="163"/>
        <v>100</v>
      </c>
      <c r="M334" s="18">
        <f t="shared" si="164"/>
        <v>100</v>
      </c>
      <c r="N334" s="7"/>
    </row>
    <row r="335" spans="1:18" ht="24" x14ac:dyDescent="0.25">
      <c r="A335" s="15" t="s">
        <v>26</v>
      </c>
      <c r="B335" s="43" t="s">
        <v>86</v>
      </c>
      <c r="C335" s="20">
        <f>+C336+C337+C338</f>
        <v>3271070572</v>
      </c>
      <c r="D335" s="20">
        <f>+D336+D337+D338</f>
        <v>3199646000</v>
      </c>
      <c r="E335" s="20">
        <f t="shared" ref="E335:J335" si="174">+E336+E337+E338</f>
        <v>0</v>
      </c>
      <c r="F335" s="20"/>
      <c r="G335" s="20"/>
      <c r="H335" s="20"/>
      <c r="I335" s="20">
        <f t="shared" si="174"/>
        <v>3199646000</v>
      </c>
      <c r="J335" s="20">
        <f t="shared" si="174"/>
        <v>3680000000</v>
      </c>
      <c r="K335" s="18">
        <f t="shared" si="162"/>
        <v>0</v>
      </c>
      <c r="L335" s="18">
        <f t="shared" si="163"/>
        <v>100</v>
      </c>
      <c r="M335" s="18">
        <f t="shared" si="164"/>
        <v>115.01272328251314</v>
      </c>
      <c r="N335" s="7"/>
    </row>
    <row r="336" spans="1:18" ht="24" x14ac:dyDescent="0.25">
      <c r="A336" s="16"/>
      <c r="B336" s="37" t="s">
        <v>236</v>
      </c>
      <c r="C336" s="23"/>
      <c r="D336" s="41">
        <v>3000000000</v>
      </c>
      <c r="E336" s="23"/>
      <c r="F336" s="23"/>
      <c r="G336" s="23"/>
      <c r="H336" s="23"/>
      <c r="I336" s="41">
        <v>3000000000</v>
      </c>
      <c r="J336" s="23">
        <v>3000000000</v>
      </c>
      <c r="K336" s="18">
        <f t="shared" si="162"/>
        <v>0</v>
      </c>
      <c r="L336" s="18">
        <f t="shared" si="163"/>
        <v>100</v>
      </c>
      <c r="M336" s="18">
        <f t="shared" si="164"/>
        <v>100</v>
      </c>
      <c r="N336" s="7"/>
    </row>
    <row r="337" spans="1:18" ht="36" x14ac:dyDescent="0.25">
      <c r="A337" s="16"/>
      <c r="B337" s="37" t="s">
        <v>237</v>
      </c>
      <c r="C337" s="23">
        <v>2321154000</v>
      </c>
      <c r="D337" s="35">
        <v>178846000</v>
      </c>
      <c r="E337" s="23">
        <v>0</v>
      </c>
      <c r="F337" s="23"/>
      <c r="G337" s="23"/>
      <c r="H337" s="23"/>
      <c r="I337" s="35">
        <v>178846000</v>
      </c>
      <c r="J337" s="23"/>
      <c r="K337" s="18"/>
      <c r="L337" s="18">
        <f t="shared" si="163"/>
        <v>100</v>
      </c>
      <c r="M337" s="18">
        <f t="shared" si="164"/>
        <v>0</v>
      </c>
      <c r="N337" s="7"/>
    </row>
    <row r="338" spans="1:18" ht="36" x14ac:dyDescent="0.25">
      <c r="A338" s="15"/>
      <c r="B338" s="22" t="s">
        <v>238</v>
      </c>
      <c r="C338" s="23">
        <v>949916572</v>
      </c>
      <c r="D338" s="41">
        <v>20800000</v>
      </c>
      <c r="E338" s="23"/>
      <c r="F338" s="23"/>
      <c r="G338" s="23"/>
      <c r="H338" s="23"/>
      <c r="I338" s="41">
        <v>20800000</v>
      </c>
      <c r="J338" s="23">
        <v>680000000</v>
      </c>
      <c r="K338" s="18">
        <f t="shared" si="162"/>
        <v>0</v>
      </c>
      <c r="L338" s="18">
        <f t="shared" si="163"/>
        <v>100</v>
      </c>
      <c r="M338" s="18">
        <f t="shared" si="164"/>
        <v>3269.2307692307695</v>
      </c>
      <c r="N338" s="7"/>
    </row>
    <row r="339" spans="1:18" x14ac:dyDescent="0.25">
      <c r="A339" s="15" t="s">
        <v>28</v>
      </c>
      <c r="B339" s="43" t="s">
        <v>25</v>
      </c>
      <c r="C339" s="20">
        <f>+C340</f>
        <v>10000000</v>
      </c>
      <c r="D339" s="20">
        <f>+D340</f>
        <v>20000000</v>
      </c>
      <c r="E339" s="20">
        <f t="shared" ref="E339:J339" si="175">+E340</f>
        <v>10662130</v>
      </c>
      <c r="F339" s="20"/>
      <c r="G339" s="20"/>
      <c r="H339" s="20"/>
      <c r="I339" s="20">
        <f t="shared" si="175"/>
        <v>20000000</v>
      </c>
      <c r="J339" s="20">
        <f t="shared" si="175"/>
        <v>5000000</v>
      </c>
      <c r="K339" s="18">
        <f t="shared" si="162"/>
        <v>53.310650000000003</v>
      </c>
      <c r="L339" s="18">
        <f t="shared" si="163"/>
        <v>100</v>
      </c>
      <c r="M339" s="18">
        <f t="shared" si="164"/>
        <v>25</v>
      </c>
      <c r="N339" s="7"/>
    </row>
    <row r="340" spans="1:18" ht="60" x14ac:dyDescent="0.25">
      <c r="A340" s="15"/>
      <c r="B340" s="37" t="s">
        <v>87</v>
      </c>
      <c r="C340" s="23">
        <v>10000000</v>
      </c>
      <c r="D340" s="3">
        <v>20000000</v>
      </c>
      <c r="E340" s="23">
        <v>10662130</v>
      </c>
      <c r="F340" s="23"/>
      <c r="G340" s="23"/>
      <c r="H340" s="23"/>
      <c r="I340" s="23">
        <v>20000000</v>
      </c>
      <c r="J340" s="23">
        <v>5000000</v>
      </c>
      <c r="K340" s="18">
        <f t="shared" si="162"/>
        <v>53.310650000000003</v>
      </c>
      <c r="L340" s="18">
        <f t="shared" si="163"/>
        <v>100</v>
      </c>
      <c r="M340" s="18">
        <f t="shared" si="164"/>
        <v>25</v>
      </c>
      <c r="N340" s="7"/>
    </row>
    <row r="341" spans="1:18" x14ac:dyDescent="0.25">
      <c r="A341" s="15" t="s">
        <v>30</v>
      </c>
      <c r="B341" s="43" t="s">
        <v>29</v>
      </c>
      <c r="C341" s="20">
        <f>+C342</f>
        <v>19398000</v>
      </c>
      <c r="D341" s="20">
        <f>+D342</f>
        <v>31500000</v>
      </c>
      <c r="E341" s="20">
        <f t="shared" ref="E341:J341" si="176">+E342</f>
        <v>0</v>
      </c>
      <c r="F341" s="20">
        <f t="shared" si="176"/>
        <v>0</v>
      </c>
      <c r="G341" s="20">
        <f t="shared" si="176"/>
        <v>-12500000</v>
      </c>
      <c r="H341" s="20"/>
      <c r="I341" s="20">
        <f t="shared" si="176"/>
        <v>19000000</v>
      </c>
      <c r="J341" s="20">
        <f t="shared" si="176"/>
        <v>21000000</v>
      </c>
      <c r="K341" s="18"/>
      <c r="L341" s="18">
        <f t="shared" si="163"/>
        <v>60.317460317460316</v>
      </c>
      <c r="M341" s="18">
        <f t="shared" si="164"/>
        <v>110.5263157894737</v>
      </c>
      <c r="N341" s="7"/>
    </row>
    <row r="342" spans="1:18" ht="60" x14ac:dyDescent="0.25">
      <c r="A342" s="15"/>
      <c r="B342" s="37" t="s">
        <v>88</v>
      </c>
      <c r="C342" s="5">
        <v>19398000</v>
      </c>
      <c r="D342" s="6">
        <v>31500000</v>
      </c>
      <c r="E342" s="23"/>
      <c r="F342" s="23"/>
      <c r="G342" s="23">
        <v>-12500000</v>
      </c>
      <c r="H342" s="23"/>
      <c r="I342" s="23">
        <f>+D342+F342+G342</f>
        <v>19000000</v>
      </c>
      <c r="J342" s="23">
        <v>21000000</v>
      </c>
      <c r="K342" s="18"/>
      <c r="L342" s="18">
        <f>+I342/(D342+G342)*100</f>
        <v>100</v>
      </c>
      <c r="M342" s="18">
        <f t="shared" si="164"/>
        <v>110.5263157894737</v>
      </c>
      <c r="N342" s="7"/>
    </row>
    <row r="343" spans="1:18" x14ac:dyDescent="0.25">
      <c r="A343" s="15" t="s">
        <v>89</v>
      </c>
      <c r="B343" s="43" t="s">
        <v>90</v>
      </c>
      <c r="C343" s="20">
        <f>+C344</f>
        <v>10200000</v>
      </c>
      <c r="D343" s="20">
        <f>+D344</f>
        <v>16000000</v>
      </c>
      <c r="E343" s="20">
        <f t="shared" ref="E343:J343" si="177">+E344</f>
        <v>2998706</v>
      </c>
      <c r="F343" s="20"/>
      <c r="G343" s="20"/>
      <c r="H343" s="20"/>
      <c r="I343" s="20">
        <f t="shared" si="177"/>
        <v>16000000</v>
      </c>
      <c r="J343" s="20">
        <f t="shared" si="177"/>
        <v>18000000</v>
      </c>
      <c r="K343" s="18"/>
      <c r="L343" s="18">
        <f t="shared" si="163"/>
        <v>100</v>
      </c>
      <c r="M343" s="18">
        <f t="shared" si="164"/>
        <v>112.5</v>
      </c>
      <c r="N343" s="7"/>
    </row>
    <row r="344" spans="1:18" ht="36" x14ac:dyDescent="0.25">
      <c r="A344" s="16"/>
      <c r="B344" s="37" t="s">
        <v>235</v>
      </c>
      <c r="C344" s="23">
        <v>10200000</v>
      </c>
      <c r="D344" s="24">
        <v>16000000</v>
      </c>
      <c r="E344" s="23">
        <v>2998706</v>
      </c>
      <c r="F344" s="23"/>
      <c r="G344" s="23"/>
      <c r="H344" s="23"/>
      <c r="I344" s="24">
        <v>16000000</v>
      </c>
      <c r="J344" s="24">
        <v>18000000</v>
      </c>
      <c r="K344" s="18"/>
      <c r="L344" s="18">
        <f t="shared" si="163"/>
        <v>100</v>
      </c>
      <c r="M344" s="18">
        <f t="shared" si="164"/>
        <v>112.5</v>
      </c>
      <c r="N344" s="7"/>
    </row>
    <row r="345" spans="1:18" s="39" customFormat="1" ht="14.25" x14ac:dyDescent="0.25">
      <c r="A345" s="15" t="s">
        <v>91</v>
      </c>
      <c r="B345" s="43" t="s">
        <v>27</v>
      </c>
      <c r="C345" s="20">
        <f>+C346</f>
        <v>28680000</v>
      </c>
      <c r="D345" s="20">
        <f t="shared" ref="D345:J345" si="178">+D346</f>
        <v>30700000</v>
      </c>
      <c r="E345" s="20">
        <f t="shared" si="178"/>
        <v>0</v>
      </c>
      <c r="F345" s="20"/>
      <c r="G345" s="20"/>
      <c r="H345" s="20"/>
      <c r="I345" s="20">
        <f t="shared" si="178"/>
        <v>30700000</v>
      </c>
      <c r="J345" s="20">
        <f t="shared" si="178"/>
        <v>40000000</v>
      </c>
      <c r="K345" s="18"/>
      <c r="L345" s="18">
        <f t="shared" si="163"/>
        <v>100</v>
      </c>
      <c r="M345" s="18">
        <f t="shared" si="164"/>
        <v>130.29315960912052</v>
      </c>
      <c r="N345" s="38"/>
      <c r="P345" s="40"/>
      <c r="Q345" s="40"/>
      <c r="R345" s="40"/>
    </row>
    <row r="346" spans="1:18" ht="36" x14ac:dyDescent="0.25">
      <c r="A346" s="16"/>
      <c r="B346" s="37" t="s">
        <v>235</v>
      </c>
      <c r="C346" s="23">
        <v>28680000</v>
      </c>
      <c r="D346" s="3">
        <v>30700000</v>
      </c>
      <c r="E346" s="23"/>
      <c r="F346" s="23"/>
      <c r="G346" s="23"/>
      <c r="H346" s="23"/>
      <c r="I346" s="3">
        <v>30700000</v>
      </c>
      <c r="J346" s="23">
        <v>40000000</v>
      </c>
      <c r="K346" s="18"/>
      <c r="L346" s="18">
        <f t="shared" si="163"/>
        <v>100</v>
      </c>
      <c r="M346" s="18">
        <f t="shared" si="164"/>
        <v>130.29315960912052</v>
      </c>
      <c r="N346" s="7"/>
    </row>
    <row r="347" spans="1:18" x14ac:dyDescent="0.25">
      <c r="A347" s="60">
        <v>2</v>
      </c>
      <c r="B347" s="61" t="s">
        <v>92</v>
      </c>
      <c r="C347" s="20">
        <f>+C348</f>
        <v>0</v>
      </c>
      <c r="D347" s="20">
        <f>+D348</f>
        <v>73000000</v>
      </c>
      <c r="E347" s="20">
        <f t="shared" ref="E347:J347" si="179">+E348</f>
        <v>0</v>
      </c>
      <c r="F347" s="20"/>
      <c r="G347" s="20"/>
      <c r="H347" s="20"/>
      <c r="I347" s="20">
        <f t="shared" si="179"/>
        <v>30000000</v>
      </c>
      <c r="J347" s="20">
        <f t="shared" si="179"/>
        <v>35000000</v>
      </c>
      <c r="K347" s="18"/>
      <c r="L347" s="18">
        <f t="shared" si="163"/>
        <v>41.095890410958901</v>
      </c>
      <c r="M347" s="18">
        <f t="shared" si="164"/>
        <v>116.66666666666667</v>
      </c>
      <c r="N347" s="7"/>
    </row>
    <row r="348" spans="1:18" x14ac:dyDescent="0.25">
      <c r="A348" s="62" t="s">
        <v>13</v>
      </c>
      <c r="B348" s="63" t="s">
        <v>93</v>
      </c>
      <c r="C348" s="20">
        <f>+C349+C350</f>
        <v>0</v>
      </c>
      <c r="D348" s="20">
        <f>+D349+D350</f>
        <v>73000000</v>
      </c>
      <c r="E348" s="20">
        <f t="shared" ref="E348:J348" si="180">+E349+E350</f>
        <v>0</v>
      </c>
      <c r="F348" s="20"/>
      <c r="G348" s="20"/>
      <c r="H348" s="20"/>
      <c r="I348" s="20">
        <f t="shared" si="180"/>
        <v>30000000</v>
      </c>
      <c r="J348" s="20">
        <f t="shared" si="180"/>
        <v>35000000</v>
      </c>
      <c r="K348" s="18"/>
      <c r="L348" s="18">
        <f t="shared" si="163"/>
        <v>41.095890410958901</v>
      </c>
      <c r="M348" s="18">
        <f t="shared" si="164"/>
        <v>116.66666666666667</v>
      </c>
      <c r="N348" s="7"/>
    </row>
    <row r="349" spans="1:18" x14ac:dyDescent="0.25">
      <c r="A349" s="64"/>
      <c r="B349" s="65" t="s">
        <v>94</v>
      </c>
      <c r="C349" s="23">
        <v>0</v>
      </c>
      <c r="D349" s="23">
        <v>0</v>
      </c>
      <c r="E349" s="23"/>
      <c r="F349" s="23"/>
      <c r="G349" s="23"/>
      <c r="H349" s="23"/>
      <c r="I349" s="23"/>
      <c r="J349" s="66"/>
      <c r="K349" s="18"/>
      <c r="L349" s="18"/>
      <c r="M349" s="18"/>
      <c r="N349" s="7"/>
    </row>
    <row r="350" spans="1:18" ht="24" x14ac:dyDescent="0.25">
      <c r="A350" s="67"/>
      <c r="B350" s="22" t="s">
        <v>239</v>
      </c>
      <c r="C350" s="23"/>
      <c r="D350" s="41">
        <v>73000000</v>
      </c>
      <c r="E350" s="23"/>
      <c r="F350" s="23"/>
      <c r="G350" s="23"/>
      <c r="H350" s="23"/>
      <c r="I350" s="23">
        <v>30000000</v>
      </c>
      <c r="J350" s="23">
        <v>35000000</v>
      </c>
      <c r="K350" s="18"/>
      <c r="L350" s="18">
        <f t="shared" si="163"/>
        <v>41.095890410958901</v>
      </c>
      <c r="M350" s="18">
        <f t="shared" si="164"/>
        <v>116.66666666666667</v>
      </c>
      <c r="N350" s="7"/>
    </row>
    <row r="351" spans="1:18" ht="25.15" customHeight="1" x14ac:dyDescent="0.25">
      <c r="A351" s="15">
        <v>3</v>
      </c>
      <c r="B351" s="19" t="s">
        <v>103</v>
      </c>
      <c r="C351" s="20">
        <f>+C352</f>
        <v>11499000000</v>
      </c>
      <c r="D351" s="20">
        <f>+D352</f>
        <v>10999000000</v>
      </c>
      <c r="E351" s="20">
        <f t="shared" ref="E351:J352" si="181">+E352</f>
        <v>0</v>
      </c>
      <c r="F351" s="20"/>
      <c r="G351" s="20"/>
      <c r="H351" s="20"/>
      <c r="I351" s="20">
        <f t="shared" si="181"/>
        <v>10999000000</v>
      </c>
      <c r="J351" s="20">
        <f t="shared" si="181"/>
        <v>0</v>
      </c>
      <c r="K351" s="18"/>
      <c r="L351" s="18">
        <f t="shared" ref="L351:L353" si="182">+I351/D351*100</f>
        <v>100</v>
      </c>
      <c r="M351" s="18">
        <f t="shared" ref="M351:M353" si="183">+J351/I351*100</f>
        <v>0</v>
      </c>
      <c r="N351" s="7"/>
    </row>
    <row r="352" spans="1:18" x14ac:dyDescent="0.25">
      <c r="A352" s="62" t="s">
        <v>13</v>
      </c>
      <c r="B352" s="63" t="s">
        <v>104</v>
      </c>
      <c r="C352" s="20">
        <f>+C353</f>
        <v>11499000000</v>
      </c>
      <c r="D352" s="20">
        <f>+D353</f>
        <v>10999000000</v>
      </c>
      <c r="E352" s="20">
        <f t="shared" si="181"/>
        <v>0</v>
      </c>
      <c r="F352" s="20"/>
      <c r="G352" s="20"/>
      <c r="H352" s="20"/>
      <c r="I352" s="20">
        <f t="shared" si="181"/>
        <v>10999000000</v>
      </c>
      <c r="J352" s="20">
        <f t="shared" si="181"/>
        <v>0</v>
      </c>
      <c r="K352" s="18"/>
      <c r="L352" s="18">
        <f t="shared" si="182"/>
        <v>100</v>
      </c>
      <c r="M352" s="18">
        <f t="shared" si="183"/>
        <v>0</v>
      </c>
      <c r="N352" s="7"/>
    </row>
    <row r="353" spans="1:14" ht="24" x14ac:dyDescent="0.25">
      <c r="A353" s="67"/>
      <c r="B353" s="22" t="s">
        <v>240</v>
      </c>
      <c r="C353" s="23">
        <v>11499000000</v>
      </c>
      <c r="D353" s="41">
        <v>10999000000</v>
      </c>
      <c r="E353" s="23"/>
      <c r="F353" s="23"/>
      <c r="G353" s="23"/>
      <c r="H353" s="23"/>
      <c r="I353" s="41">
        <v>10999000000</v>
      </c>
      <c r="J353" s="41"/>
      <c r="K353" s="18"/>
      <c r="L353" s="18">
        <f t="shared" si="182"/>
        <v>100</v>
      </c>
      <c r="M353" s="18">
        <f t="shared" si="183"/>
        <v>0</v>
      </c>
      <c r="N353" s="7"/>
    </row>
  </sheetData>
  <autoFilter ref="A7:N353" xr:uid="{00000000-0009-0000-0000-000001000000}"/>
  <mergeCells count="12">
    <mergeCell ref="A1:M1"/>
    <mergeCell ref="L5:L6"/>
    <mergeCell ref="M5:M6"/>
    <mergeCell ref="A2:M2"/>
    <mergeCell ref="A3:M3"/>
    <mergeCell ref="L4:M4"/>
    <mergeCell ref="A5:A6"/>
    <mergeCell ref="B5:B6"/>
    <mergeCell ref="C5:C6"/>
    <mergeCell ref="D5:I5"/>
    <mergeCell ref="J5:J6"/>
    <mergeCell ref="K5:K6"/>
  </mergeCells>
  <pageMargins left="0" right="0" top="0.37" bottom="0.37" header="0.48" footer="0.196850393700787"/>
  <pageSetup paperSize="9" scale="86" fitToHeight="0" orientation="portrait" verticalDpi="300" r:id="rId1"/>
  <headerFooter>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PLV.</vt:lpstr>
      <vt:lpstr>PLV</vt:lpstr>
      <vt:lpstr>PLV!Print_Area</vt:lpstr>
      <vt:lpstr>PLV.!Print_Area</vt:lpstr>
      <vt:lpstr>PLV!Print_Titles</vt:lpstr>
      <vt:lpstr>PLV.!Print_Titles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11</dc:creator>
  <cp:lastModifiedBy>Admin</cp:lastModifiedBy>
  <cp:lastPrinted>2023-11-06T00:39:18Z</cp:lastPrinted>
  <dcterms:created xsi:type="dcterms:W3CDTF">2022-11-01T02:53:36Z</dcterms:created>
  <dcterms:modified xsi:type="dcterms:W3CDTF">2024-01-08T06:55:19Z</dcterms:modified>
</cp:coreProperties>
</file>